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uzimanja\Svjetlana\19.12\1. Proračun\"/>
    </mc:Choice>
  </mc:AlternateContent>
  <bookViews>
    <workbookView xWindow="32760" yWindow="32760" windowWidth="25200" windowHeight="11385"/>
  </bookViews>
  <sheets>
    <sheet name="investicije" sheetId="1" r:id="rId1"/>
    <sheet name="kapitalne pomoći" sheetId="2" r:id="rId2"/>
    <sheet name="Struktura financiranja" sheetId="3" r:id="rId3"/>
  </sheets>
  <definedNames>
    <definedName name="_xlnm.Print_Area" localSheetId="2">'Struktura financiranja'!$A$1:$M$57</definedName>
  </definedNames>
  <calcPr calcId="152511"/>
</workbook>
</file>

<file path=xl/calcChain.xml><?xml version="1.0" encoding="utf-8"?>
<calcChain xmlns="http://schemas.openxmlformats.org/spreadsheetml/2006/main">
  <c r="N13" i="2" l="1"/>
  <c r="M13" i="2"/>
  <c r="N14" i="2"/>
  <c r="M14" i="2"/>
  <c r="L13" i="2"/>
  <c r="L31" i="1"/>
  <c r="M31" i="1"/>
  <c r="N31" i="1"/>
  <c r="K7" i="2"/>
  <c r="J7" i="2"/>
  <c r="I49" i="3"/>
  <c r="N34" i="1"/>
  <c r="M34" i="1"/>
  <c r="N24" i="1"/>
  <c r="M24" i="1"/>
  <c r="N19" i="1"/>
  <c r="M19" i="1"/>
  <c r="N14" i="1"/>
  <c r="M14" i="1"/>
  <c r="N7" i="1"/>
  <c r="M7" i="1"/>
  <c r="L19" i="1"/>
  <c r="L14" i="1"/>
  <c r="L7" i="1"/>
  <c r="L41" i="1"/>
  <c r="L15" i="2"/>
  <c r="M57" i="3"/>
  <c r="L57" i="3"/>
  <c r="M41" i="3"/>
  <c r="L41" i="3"/>
  <c r="M19" i="3"/>
  <c r="L19" i="3"/>
  <c r="N38" i="1"/>
  <c r="M38" i="1"/>
  <c r="M41" i="1"/>
  <c r="M42" i="1"/>
  <c r="K19" i="3"/>
  <c r="L38" i="1"/>
  <c r="L34" i="1"/>
  <c r="L24" i="1"/>
  <c r="J7" i="3"/>
  <c r="J9" i="3"/>
  <c r="J16" i="3"/>
  <c r="J12" i="3"/>
  <c r="K5" i="2"/>
  <c r="J46" i="3"/>
  <c r="K9" i="2"/>
  <c r="J55" i="3"/>
  <c r="K38" i="1"/>
  <c r="J36" i="3"/>
  <c r="K34" i="1"/>
  <c r="J32" i="3"/>
  <c r="K31" i="1"/>
  <c r="K29" i="1"/>
  <c r="K24" i="1"/>
  <c r="J29" i="3"/>
  <c r="K19" i="1"/>
  <c r="K14" i="1"/>
  <c r="K7" i="1"/>
  <c r="I7" i="3"/>
  <c r="I16" i="3"/>
  <c r="I12" i="3"/>
  <c r="I9" i="3"/>
  <c r="I19" i="3"/>
  <c r="J5" i="2"/>
  <c r="I46" i="3"/>
  <c r="I52" i="3"/>
  <c r="J34" i="1"/>
  <c r="J38" i="1"/>
  <c r="I36" i="3"/>
  <c r="J29" i="1"/>
  <c r="I29" i="3"/>
  <c r="I41" i="3"/>
  <c r="J24" i="1"/>
  <c r="J19" i="1"/>
  <c r="J14" i="1"/>
  <c r="I27" i="3"/>
  <c r="J7" i="1"/>
  <c r="J9" i="2"/>
  <c r="I55" i="3"/>
  <c r="J13" i="2"/>
  <c r="J45" i="3"/>
  <c r="J57" i="3"/>
  <c r="J31" i="1"/>
  <c r="I32" i="3"/>
  <c r="K41" i="3"/>
  <c r="J49" i="3"/>
  <c r="I45" i="3"/>
  <c r="K57" i="3"/>
  <c r="J27" i="3"/>
  <c r="K41" i="1"/>
  <c r="N41" i="1"/>
  <c r="K13" i="2"/>
  <c r="N42" i="1"/>
  <c r="K42" i="1"/>
  <c r="J41" i="1"/>
  <c r="J15" i="2"/>
  <c r="K15" i="2"/>
  <c r="J41" i="3"/>
  <c r="I57" i="3"/>
  <c r="J19" i="3"/>
</calcChain>
</file>

<file path=xl/sharedStrings.xml><?xml version="1.0" encoding="utf-8"?>
<sst xmlns="http://schemas.openxmlformats.org/spreadsheetml/2006/main" count="138" uniqueCount="78">
  <si>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</si>
  <si>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</si>
  <si>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</si>
  <si>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</si>
  <si>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</si>
  <si>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</si>
  <si>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</si>
  <si>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3.</t>
  </si>
  <si>
    <t>4.</t>
  </si>
  <si>
    <t>5.</t>
  </si>
  <si>
    <t>6.</t>
  </si>
  <si>
    <t>7.</t>
  </si>
  <si>
    <t>OPREMA - VRTIĆ I MALA ŠKOLA</t>
  </si>
  <si>
    <t>8.</t>
  </si>
  <si>
    <t>OPREMA KZŽ</t>
  </si>
  <si>
    <t>UKUPNO INVESTICIJE</t>
  </si>
  <si>
    <t>UKUPNO KAPITALNE POMOĆI I DONACIJE</t>
  </si>
  <si>
    <t>br.</t>
  </si>
  <si>
    <t xml:space="preserve">Red. </t>
  </si>
  <si>
    <t>PLAN</t>
  </si>
  <si>
    <t>DECENTRALIZIRANA SREDSTVA</t>
  </si>
  <si>
    <t>ZAŠTITA OKOLIŠA</t>
  </si>
  <si>
    <t>KULTURA</t>
  </si>
  <si>
    <t xml:space="preserve">PLAN </t>
  </si>
  <si>
    <t>STRUKTURA IZVORA FINANCIRANJA</t>
  </si>
  <si>
    <t>UKUPNO KAPITALNE POMOĆI,  DONACIJE I INVESTICIJE</t>
  </si>
  <si>
    <t xml:space="preserve">ZDRAVSTVO </t>
  </si>
  <si>
    <t>I IZMJENA PLANA</t>
  </si>
  <si>
    <t>- decentralizirana sredstva - prijevozna sredstva</t>
  </si>
  <si>
    <t>RAZLIKA (investicija tekuće godine u odnosu na prethodu)</t>
  </si>
  <si>
    <t xml:space="preserve">IZGRADNJA, ADAPT. I DOGR. ŠKOLSKIH OBJEKATA - O.Š. </t>
  </si>
  <si>
    <t>OPREMA ZA ŠKOLE I ULAG. U RAČ. PROGRAME, POMAGALA</t>
  </si>
  <si>
    <t>RAZLIKA (kapitalne pomoći tekuće godine u odnosu na prethodnu)</t>
  </si>
  <si>
    <t>- opći prihodi i primici (vlastita sredstva)</t>
  </si>
  <si>
    <t xml:space="preserve">R. br. </t>
  </si>
  <si>
    <t xml:space="preserve">PLAN  RAZVOJNIH PROGRAMA - INVESTICIJE </t>
  </si>
  <si>
    <t>OPREMA ZA ZDRAVSTVO I PRIJEVOZNA SREDSTVA</t>
  </si>
  <si>
    <t>- decentralizirana sredstva - medicinska, laboratorijska i ostala oprema</t>
  </si>
  <si>
    <t>- EU sredstva (prijenos preko nadležnog ministarstva)</t>
  </si>
  <si>
    <t xml:space="preserve"> PLAN RAZVOJNIH PROGRAMA - KAPITALNE POMOĆI I DONACIJE  </t>
  </si>
  <si>
    <t>- sredstva Državnog proračuna (OŠ Kr. T.)</t>
  </si>
  <si>
    <t>- opći prihodi i primici-vlastita sredstva (oprema, strojevi, uređaji, prava, programi)</t>
  </si>
  <si>
    <t>- EU sredstva (prijenos preko nadležnog ministarstva) (poduzetnički inkubator)</t>
  </si>
  <si>
    <t>OBRAZOVANJE (ŠKOLE)</t>
  </si>
  <si>
    <t>- sredstava Državnog proračuna</t>
  </si>
  <si>
    <t>SVEUKUPNO INVESTICIJE I KAPITALNE POMOĆI I DONACIJE</t>
  </si>
  <si>
    <t>PROJEKCIJA 2020.</t>
  </si>
  <si>
    <t>IZGRADNJA, ADAPT. I DOGRADNJA U ZDRAVSTVU (građevinski objekti)</t>
  </si>
  <si>
    <t>- opći prihodi i primici</t>
  </si>
  <si>
    <t>DODATNA ULAGANJA KZŽ (građevinski objekti, zemljišta)</t>
  </si>
  <si>
    <t>- namjenska sredstva (oprema)</t>
  </si>
  <si>
    <t>- opći prihodi i primici (oprema i prijevozna sredstva)</t>
  </si>
  <si>
    <t xml:space="preserve">KAPITALNE POMOĆI I DONACIJE - KOMUNALNA INFRASTRUKTURA </t>
  </si>
  <si>
    <t>KAPITALNE POMOĆI I DONACIJE - KULTURA</t>
  </si>
  <si>
    <t xml:space="preserve"> </t>
  </si>
  <si>
    <t>OPĆI PRIHODI I PRIMICI (vlastita sredstva i kredit)</t>
  </si>
  <si>
    <t>OSTALO</t>
  </si>
  <si>
    <t>PROMET</t>
  </si>
  <si>
    <t>- decentralizirana sredstva - osnovne škole</t>
  </si>
  <si>
    <t>- decentralizirana sredstva - srednje škole</t>
  </si>
  <si>
    <t>- decentralizirana sredstva - ulaganja u ostalu opremu i knjige</t>
  </si>
  <si>
    <t>EU SREDSTVA (prijenos preko nadležnog ministarstva)</t>
  </si>
  <si>
    <t>KAPITALNE POMOĆI I DONACIJE - PROMET</t>
  </si>
  <si>
    <t>- decentralizirana sredstva - licence i računalni programi</t>
  </si>
  <si>
    <t>PLAN 2019.</t>
  </si>
  <si>
    <t>PROJEKCIJA 2021.</t>
  </si>
  <si>
    <t xml:space="preserve">OPREMA I IZGRADNJA OBJEKATA ZA ZARA-u, ZAVOD i JU </t>
  </si>
  <si>
    <t>- opći prihodi i primici (objekti u okviru projekata "Abeceda prirode" i "Putevima orhideja")</t>
  </si>
  <si>
    <t>PRORAČUN 2019. GODINE</t>
  </si>
  <si>
    <t>KAPITALNE POMOĆI I DONACIJE - CIVILNA ZAŠTITA</t>
  </si>
  <si>
    <t>- sredstava Državnog proračuna (poduzetnički inkubator, St. Golubovec, adaptacija zgrade)</t>
  </si>
  <si>
    <t>POSL.-TEHN. INKUBATOR, DVORAC ST. GOLUBOVEC, CENTAR KOMPETENCIJA</t>
  </si>
  <si>
    <t>SREDSTVA ZA RAD UPRAVNIH TIJELA i ADAPTACIJA ZGRADE</t>
  </si>
  <si>
    <t>PRORAČUNSKI KORISNICI (ZARA, ZAVOD i JU)</t>
  </si>
  <si>
    <t>KOMUNALNA INFRASTRUKTURA</t>
  </si>
  <si>
    <t>CIVILNA ZAŠTITA</t>
  </si>
  <si>
    <t xml:space="preserve"> - opći prihodi i primici (inkubator, sanacija odlagališta otpada, dvorac St. Golubovec, centar kompetencija, adaptacija zgrade, cikloturizam)</t>
  </si>
  <si>
    <t>SREDSTVA DRŽAVNOG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</si>
</sst>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7" formatCode="_-* #,##0\ _k_n_-;\-* #,##0\ _k_n_-;_-* &quot;-&quot;??\ _k_n_-;_-@_-"/>
  </numFmts>
  <fonts count="13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3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2" borderId="0" xfId="0" applyFont="1" applyFill="1"/>
    <xf numFmtId="43" fontId="0" fillId="0" borderId="0" xfId="0" applyNumberFormat="1"/>
    <xf numFmtId="167" fontId="1" fillId="0" borderId="0" xfId="1" applyNumberFormat="1"/>
    <xf numFmtId="0" fontId="10" fillId="0" borderId="0" xfId="0" applyFont="1"/>
    <xf numFmtId="167" fontId="2" fillId="0" borderId="0" xfId="0" applyNumberFormat="1" applyFont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distributed"/>
    </xf>
    <xf numFmtId="43" fontId="3" fillId="0" borderId="3" xfId="1" applyFont="1" applyBorder="1" applyAlignment="1">
      <alignment horizontal="right" vertical="distributed"/>
    </xf>
    <xf numFmtId="0" fontId="5" fillId="0" borderId="0" xfId="0" applyFont="1"/>
    <xf numFmtId="3" fontId="5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1" fillId="0" borderId="0" xfId="0" applyFont="1"/>
    <xf numFmtId="0" fontId="3" fillId="0" borderId="0" xfId="0" applyFont="1" applyBorder="1" applyAlignment="1">
      <alignment horizontal="right" vertical="center"/>
    </xf>
    <xf numFmtId="43" fontId="5" fillId="0" borderId="4" xfId="1" applyFont="1" applyBorder="1" applyAlignment="1">
      <alignment horizontal="center" vertical="justify"/>
    </xf>
    <xf numFmtId="43" fontId="3" fillId="0" borderId="6" xfId="1" applyFont="1" applyBorder="1" applyAlignment="1">
      <alignment horizontal="right" vertical="distributed"/>
    </xf>
    <xf numFmtId="3" fontId="5" fillId="3" borderId="7" xfId="0" applyNumberFormat="1" applyFont="1" applyFill="1" applyBorder="1" applyAlignment="1">
      <alignment horizontal="right" vertical="center"/>
    </xf>
    <xf numFmtId="4" fontId="5" fillId="4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justify"/>
    </xf>
    <xf numFmtId="49" fontId="5" fillId="4" borderId="12" xfId="0" applyNumberFormat="1" applyFont="1" applyFill="1" applyBorder="1" applyAlignment="1">
      <alignment vertical="center"/>
    </xf>
    <xf numFmtId="49" fontId="12" fillId="4" borderId="8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43" fontId="3" fillId="6" borderId="8" xfId="1" applyFont="1" applyFill="1" applyBorder="1" applyAlignment="1">
      <alignment horizontal="right" vertical="distributed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167" fontId="5" fillId="3" borderId="3" xfId="1" applyNumberFormat="1" applyFont="1" applyFill="1" applyBorder="1" applyAlignment="1">
      <alignment horizontal="right" vertical="justify"/>
    </xf>
    <xf numFmtId="43" fontId="5" fillId="3" borderId="19" xfId="1" applyFont="1" applyFill="1" applyBorder="1" applyAlignment="1">
      <alignment horizontal="center" vertical="center"/>
    </xf>
    <xf numFmtId="167" fontId="5" fillId="3" borderId="20" xfId="1" applyNumberFormat="1" applyFont="1" applyFill="1" applyBorder="1" applyAlignment="1">
      <alignment vertical="center"/>
    </xf>
    <xf numFmtId="4" fontId="5" fillId="0" borderId="3" xfId="1" applyNumberFormat="1" applyFont="1" applyBorder="1" applyAlignment="1">
      <alignment horizontal="right" vertical="distributed"/>
    </xf>
    <xf numFmtId="4" fontId="3" fillId="0" borderId="3" xfId="1" applyNumberFormat="1" applyFont="1" applyBorder="1" applyAlignment="1">
      <alignment horizontal="right" vertical="center"/>
    </xf>
    <xf numFmtId="4" fontId="3" fillId="0" borderId="21" xfId="1" applyNumberFormat="1" applyFont="1" applyBorder="1" applyAlignment="1">
      <alignment horizontal="right" vertical="center"/>
    </xf>
    <xf numFmtId="4" fontId="5" fillId="0" borderId="3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24" xfId="1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5" fillId="3" borderId="20" xfId="1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center"/>
    </xf>
    <xf numFmtId="4" fontId="5" fillId="7" borderId="25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horizontal="right" vertical="center"/>
    </xf>
    <xf numFmtId="4" fontId="5" fillId="0" borderId="4" xfId="1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justify"/>
    </xf>
    <xf numFmtId="4" fontId="12" fillId="0" borderId="4" xfId="1" applyNumberFormat="1" applyFont="1" applyBorder="1" applyAlignment="1">
      <alignment horizontal="right" vertical="center"/>
    </xf>
    <xf numFmtId="4" fontId="5" fillId="3" borderId="19" xfId="1" applyNumberFormat="1" applyFont="1" applyFill="1" applyBorder="1" applyAlignment="1">
      <alignment horizontal="right" vertical="center"/>
    </xf>
    <xf numFmtId="4" fontId="5" fillId="4" borderId="26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4" fontId="5" fillId="3" borderId="27" xfId="0" applyNumberFormat="1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center" vertical="justify"/>
    </xf>
    <xf numFmtId="0" fontId="5" fillId="5" borderId="28" xfId="0" applyFont="1" applyFill="1" applyBorder="1" applyAlignment="1">
      <alignment horizontal="center" vertical="justify"/>
    </xf>
    <xf numFmtId="4" fontId="5" fillId="0" borderId="29" xfId="1" applyNumberFormat="1" applyFont="1" applyBorder="1" applyAlignment="1">
      <alignment horizontal="right" vertical="distributed"/>
    </xf>
    <xf numFmtId="4" fontId="3" fillId="0" borderId="29" xfId="1" applyNumberFormat="1" applyFont="1" applyBorder="1" applyAlignment="1">
      <alignment horizontal="right" vertical="distributed"/>
    </xf>
    <xf numFmtId="4" fontId="3" fillId="0" borderId="30" xfId="1" applyNumberFormat="1" applyFont="1" applyBorder="1" applyAlignment="1">
      <alignment horizontal="right" vertical="distributed"/>
    </xf>
    <xf numFmtId="4" fontId="5" fillId="6" borderId="31" xfId="1" applyNumberFormat="1" applyFont="1" applyFill="1" applyBorder="1" applyAlignment="1">
      <alignment horizontal="right" vertical="distributed"/>
    </xf>
    <xf numFmtId="4" fontId="5" fillId="4" borderId="31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4" fontId="5" fillId="3" borderId="32" xfId="1" applyNumberFormat="1" applyFont="1" applyFill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" fontId="5" fillId="3" borderId="35" xfId="0" applyNumberFormat="1" applyFont="1" applyFill="1" applyBorder="1" applyAlignment="1">
      <alignment horizontal="right" vertical="center"/>
    </xf>
    <xf numFmtId="43" fontId="5" fillId="0" borderId="36" xfId="1" applyFont="1" applyBorder="1" applyAlignment="1">
      <alignment horizontal="center" vertical="justify"/>
    </xf>
    <xf numFmtId="0" fontId="11" fillId="0" borderId="36" xfId="0" applyFont="1" applyBorder="1" applyAlignment="1">
      <alignment horizontal="center" vertical="justify"/>
    </xf>
    <xf numFmtId="43" fontId="12" fillId="0" borderId="36" xfId="1" applyFont="1" applyBorder="1" applyAlignment="1">
      <alignment horizontal="center" vertical="justify"/>
    </xf>
    <xf numFmtId="43" fontId="5" fillId="3" borderId="37" xfId="1" applyFont="1" applyFill="1" applyBorder="1" applyAlignment="1">
      <alignment horizontal="center" vertical="center"/>
    </xf>
    <xf numFmtId="4" fontId="5" fillId="3" borderId="38" xfId="1" applyNumberFormat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43" fontId="5" fillId="0" borderId="39" xfId="1" applyFont="1" applyBorder="1" applyAlignment="1">
      <alignment horizontal="center" vertical="justify"/>
    </xf>
    <xf numFmtId="43" fontId="5" fillId="0" borderId="40" xfId="1" applyFont="1" applyBorder="1" applyAlignment="1">
      <alignment horizontal="center" vertical="justify"/>
    </xf>
    <xf numFmtId="4" fontId="5" fillId="0" borderId="41" xfId="1" applyNumberFormat="1" applyFont="1" applyBorder="1" applyAlignment="1">
      <alignment horizontal="right" vertical="center"/>
    </xf>
    <xf numFmtId="4" fontId="5" fillId="0" borderId="39" xfId="1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1" fillId="0" borderId="42" xfId="0" applyNumberFormat="1" applyFont="1" applyBorder="1" applyAlignment="1">
      <alignment horizontal="right" vertical="justify"/>
    </xf>
    <xf numFmtId="4" fontId="12" fillId="0" borderId="42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horizontal="right" vertical="distributed"/>
    </xf>
    <xf numFmtId="0" fontId="3" fillId="0" borderId="24" xfId="0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3" fontId="8" fillId="0" borderId="45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47" xfId="0" applyNumberFormat="1" applyFont="1" applyBorder="1" applyAlignment="1">
      <alignment horizontal="right" vertical="center"/>
    </xf>
    <xf numFmtId="4" fontId="8" fillId="0" borderId="48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49" xfId="0" applyNumberFormat="1" applyFont="1" applyBorder="1" applyAlignment="1">
      <alignment horizontal="right" vertical="center"/>
    </xf>
    <xf numFmtId="4" fontId="8" fillId="0" borderId="5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right" vertical="center"/>
    </xf>
    <xf numFmtId="4" fontId="8" fillId="2" borderId="29" xfId="0" applyNumberFormat="1" applyFont="1" applyFill="1" applyBorder="1" applyAlignment="1">
      <alignment horizontal="right" vertical="center"/>
    </xf>
    <xf numFmtId="4" fontId="8" fillId="2" borderId="49" xfId="0" applyNumberFormat="1" applyFont="1" applyFill="1" applyBorder="1" applyAlignment="1">
      <alignment horizontal="right" vertical="center"/>
    </xf>
    <xf numFmtId="4" fontId="8" fillId="2" borderId="50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4" fontId="9" fillId="2" borderId="35" xfId="0" applyNumberFormat="1" applyFont="1" applyFill="1" applyBorder="1" applyAlignment="1">
      <alignment horizontal="right" vertical="center"/>
    </xf>
    <xf numFmtId="4" fontId="9" fillId="2" borderId="21" xfId="0" applyNumberFormat="1" applyFont="1" applyFill="1" applyBorder="1" applyAlignment="1">
      <alignment horizontal="right" vertical="center"/>
    </xf>
    <xf numFmtId="0" fontId="9" fillId="0" borderId="0" xfId="0" applyFont="1"/>
    <xf numFmtId="4" fontId="9" fillId="2" borderId="51" xfId="0" applyNumberFormat="1" applyFont="1" applyFill="1" applyBorder="1" applyAlignment="1">
      <alignment horizontal="right" vertical="center"/>
    </xf>
    <xf numFmtId="4" fontId="8" fillId="0" borderId="35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3" fontId="9" fillId="2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4" fontId="9" fillId="0" borderId="52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3" fontId="8" fillId="4" borderId="26" xfId="0" applyNumberFormat="1" applyFont="1" applyFill="1" applyBorder="1" applyAlignment="1">
      <alignment horizontal="right" vertical="center"/>
    </xf>
    <xf numFmtId="3" fontId="8" fillId="4" borderId="8" xfId="0" applyNumberFormat="1" applyFont="1" applyFill="1" applyBorder="1" applyAlignment="1">
      <alignment horizontal="right" vertical="center"/>
    </xf>
    <xf numFmtId="4" fontId="8" fillId="4" borderId="53" xfId="0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4" fontId="8" fillId="3" borderId="27" xfId="0" applyNumberFormat="1" applyFont="1" applyFill="1" applyBorder="1" applyAlignment="1">
      <alignment horizontal="right" vertical="center"/>
    </xf>
    <xf numFmtId="4" fontId="8" fillId="3" borderId="7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43" fontId="5" fillId="0" borderId="6" xfId="1" applyFont="1" applyBorder="1" applyAlignment="1">
      <alignment horizontal="right" vertical="distributed"/>
    </xf>
    <xf numFmtId="4" fontId="5" fillId="0" borderId="30" xfId="1" applyNumberFormat="1" applyFont="1" applyBorder="1" applyAlignment="1">
      <alignment horizontal="right" vertical="distributed"/>
    </xf>
    <xf numFmtId="4" fontId="5" fillId="0" borderId="6" xfId="1" applyNumberFormat="1" applyFont="1" applyBorder="1" applyAlignment="1">
      <alignment horizontal="right" vertical="center"/>
    </xf>
    <xf numFmtId="4" fontId="5" fillId="0" borderId="22" xfId="1" applyNumberFormat="1" applyFont="1" applyBorder="1" applyAlignment="1">
      <alignment horizontal="right" vertical="center"/>
    </xf>
    <xf numFmtId="4" fontId="5" fillId="6" borderId="53" xfId="1" applyNumberFormat="1" applyFont="1" applyFill="1" applyBorder="1" applyAlignment="1">
      <alignment horizontal="right" vertical="distributed"/>
    </xf>
    <xf numFmtId="49" fontId="9" fillId="0" borderId="5" xfId="0" applyNumberFormat="1" applyFont="1" applyBorder="1" applyAlignment="1"/>
    <xf numFmtId="49" fontId="9" fillId="0" borderId="3" xfId="0" applyNumberFormat="1" applyFont="1" applyBorder="1" applyAlignment="1"/>
    <xf numFmtId="49" fontId="9" fillId="0" borderId="57" xfId="0" applyNumberFormat="1" applyFont="1" applyBorder="1" applyAlignment="1"/>
    <xf numFmtId="49" fontId="9" fillId="0" borderId="58" xfId="0" applyNumberFormat="1" applyFont="1" applyBorder="1" applyAlignment="1"/>
    <xf numFmtId="49" fontId="9" fillId="0" borderId="5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6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9" fillId="0" borderId="57" xfId="0" applyNumberFormat="1" applyFont="1" applyBorder="1" applyAlignment="1">
      <alignment vertical="center"/>
    </xf>
    <xf numFmtId="49" fontId="9" fillId="0" borderId="58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 readingOrder="1"/>
    </xf>
    <xf numFmtId="0" fontId="9" fillId="0" borderId="57" xfId="0" applyFont="1" applyBorder="1" applyAlignment="1">
      <alignment vertical="center" wrapText="1" readingOrder="1"/>
    </xf>
    <xf numFmtId="0" fontId="9" fillId="0" borderId="58" xfId="0" applyFont="1" applyBorder="1" applyAlignment="1">
      <alignment vertical="center" wrapText="1" readingOrder="1"/>
    </xf>
    <xf numFmtId="0" fontId="8" fillId="4" borderId="8" xfId="0" applyFont="1" applyFill="1" applyBorder="1" applyAlignment="1">
      <alignment vertical="center"/>
    </xf>
    <xf numFmtId="0" fontId="9" fillId="8" borderId="54" xfId="0" applyFont="1" applyFill="1" applyBorder="1" applyAlignment="1"/>
    <xf numFmtId="0" fontId="9" fillId="8" borderId="55" xfId="0" applyFont="1" applyFill="1" applyBorder="1" applyAlignment="1"/>
    <xf numFmtId="0" fontId="8" fillId="3" borderId="46" xfId="0" applyFont="1" applyFill="1" applyBorder="1" applyAlignment="1">
      <alignment vertical="center"/>
    </xf>
    <xf numFmtId="0" fontId="9" fillId="0" borderId="20" xfId="0" applyFont="1" applyBorder="1" applyAlignment="1"/>
    <xf numFmtId="0" fontId="9" fillId="0" borderId="56" xfId="0" applyFont="1" applyBorder="1" applyAlignment="1"/>
    <xf numFmtId="49" fontId="3" fillId="0" borderId="5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5" borderId="6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57" xfId="0" applyFont="1" applyBorder="1" applyAlignment="1">
      <alignment horizontal="justify" vertical="center"/>
    </xf>
    <xf numFmtId="0" fontId="3" fillId="0" borderId="58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49" fontId="3" fillId="0" borderId="62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vertical="center"/>
    </xf>
    <xf numFmtId="49" fontId="3" fillId="0" borderId="64" xfId="0" applyNumberFormat="1" applyFont="1" applyBorder="1" applyAlignment="1">
      <alignment vertical="center"/>
    </xf>
    <xf numFmtId="49" fontId="5" fillId="4" borderId="8" xfId="0" applyNumberFormat="1" applyFont="1" applyFill="1" applyBorder="1" applyAlignment="1">
      <alignment vertical="center"/>
    </xf>
    <xf numFmtId="0" fontId="3" fillId="8" borderId="54" xfId="0" applyFont="1" applyFill="1" applyBorder="1" applyAlignment="1">
      <alignment vertical="center"/>
    </xf>
    <xf numFmtId="0" fontId="3" fillId="8" borderId="55" xfId="0" applyFont="1" applyFill="1" applyBorder="1" applyAlignment="1">
      <alignment vertical="center"/>
    </xf>
    <xf numFmtId="49" fontId="5" fillId="3" borderId="46" xfId="0" applyNumberFormat="1" applyFont="1" applyFill="1" applyBorder="1" applyAlignment="1">
      <alignment horizontal="justify" vertical="center"/>
    </xf>
    <xf numFmtId="0" fontId="3" fillId="9" borderId="20" xfId="0" applyFont="1" applyFill="1" applyBorder="1" applyAlignment="1">
      <alignment vertical="center"/>
    </xf>
    <xf numFmtId="49" fontId="5" fillId="6" borderId="8" xfId="0" applyNumberFormat="1" applyFont="1" applyFill="1" applyBorder="1" applyAlignment="1">
      <alignment vertical="center"/>
    </xf>
    <xf numFmtId="0" fontId="3" fillId="10" borderId="54" xfId="0" applyFont="1" applyFill="1" applyBorder="1" applyAlignment="1">
      <alignment vertical="center"/>
    </xf>
    <xf numFmtId="0" fontId="3" fillId="10" borderId="5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4" xfId="1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5" fillId="0" borderId="78" xfId="0" applyNumberFormat="1" applyFont="1" applyBorder="1" applyAlignment="1">
      <alignment horizontal="right" vertical="center"/>
    </xf>
    <xf numFmtId="4" fontId="5" fillId="0" borderId="91" xfId="0" applyNumberFormat="1" applyFont="1" applyBorder="1" applyAlignment="1">
      <alignment horizontal="right" vertical="center"/>
    </xf>
    <xf numFmtId="4" fontId="3" fillId="0" borderId="81" xfId="0" applyNumberFormat="1" applyFont="1" applyBorder="1" applyAlignment="1">
      <alignment horizontal="right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3" xfId="0" applyBorder="1" applyAlignment="1"/>
    <xf numFmtId="0" fontId="0" fillId="0" borderId="84" xfId="0" applyBorder="1" applyAlignment="1"/>
    <xf numFmtId="0" fontId="0" fillId="0" borderId="85" xfId="0" applyBorder="1" applyAlignment="1"/>
    <xf numFmtId="0" fontId="0" fillId="0" borderId="86" xfId="0" applyBorder="1" applyAlignment="1"/>
    <xf numFmtId="0" fontId="0" fillId="0" borderId="87" xfId="0" applyBorder="1" applyAlignment="1"/>
    <xf numFmtId="0" fontId="0" fillId="0" borderId="88" xfId="0" applyBorder="1" applyAlignment="1"/>
    <xf numFmtId="4" fontId="5" fillId="0" borderId="30" xfId="0" applyNumberFormat="1" applyFont="1" applyBorder="1" applyAlignment="1">
      <alignment horizontal="right" vertical="center"/>
    </xf>
    <xf numFmtId="3" fontId="5" fillId="0" borderId="6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6" xfId="0" applyFont="1" applyBorder="1" applyAlignment="1">
      <alignment vertical="distributed"/>
    </xf>
    <xf numFmtId="0" fontId="3" fillId="0" borderId="71" xfId="0" applyFont="1" applyBorder="1" applyAlignment="1">
      <alignment vertical="distributed"/>
    </xf>
    <xf numFmtId="0" fontId="3" fillId="0" borderId="72" xfId="0" applyFont="1" applyBorder="1" applyAlignment="1">
      <alignment vertical="distributed"/>
    </xf>
    <xf numFmtId="3" fontId="5" fillId="0" borderId="3" xfId="0" applyNumberFormat="1" applyFont="1" applyBorder="1" applyAlignment="1">
      <alignment vertical="center"/>
    </xf>
    <xf numFmtId="167" fontId="5" fillId="0" borderId="6" xfId="1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" fontId="3" fillId="0" borderId="33" xfId="0" applyNumberFormat="1" applyFont="1" applyBorder="1" applyAlignment="1">
      <alignment horizontal="right"/>
    </xf>
    <xf numFmtId="4" fontId="3" fillId="0" borderId="81" xfId="0" applyNumberFormat="1" applyFont="1" applyBorder="1" applyAlignment="1">
      <alignment horizontal="right"/>
    </xf>
    <xf numFmtId="0" fontId="12" fillId="0" borderId="0" xfId="0" applyFont="1" applyAlignment="1"/>
    <xf numFmtId="3" fontId="5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" fontId="5" fillId="0" borderId="79" xfId="1" applyNumberFormat="1" applyFont="1" applyBorder="1" applyAlignment="1">
      <alignment horizontal="right" vertical="center"/>
    </xf>
    <xf numFmtId="4" fontId="3" fillId="0" borderId="80" xfId="0" applyNumberFormat="1" applyFont="1" applyBorder="1" applyAlignment="1">
      <alignment horizontal="right" vertical="center"/>
    </xf>
    <xf numFmtId="4" fontId="5" fillId="0" borderId="59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" xfId="0" applyFont="1" applyBorder="1" applyAlignment="1">
      <alignment vertical="distributed"/>
    </xf>
    <xf numFmtId="43" fontId="5" fillId="0" borderId="4" xfId="1" applyFont="1" applyBorder="1" applyAlignment="1">
      <alignment horizontal="center" vertical="justify"/>
    </xf>
    <xf numFmtId="43" fontId="5" fillId="0" borderId="66" xfId="1" applyFont="1" applyBorder="1" applyAlignment="1">
      <alignment horizontal="center" vertical="justify"/>
    </xf>
    <xf numFmtId="4" fontId="5" fillId="0" borderId="42" xfId="1" applyNumberFormat="1" applyFont="1" applyBorder="1" applyAlignment="1">
      <alignment horizontal="right" vertical="center"/>
    </xf>
    <xf numFmtId="43" fontId="5" fillId="0" borderId="36" xfId="1" applyFont="1" applyBorder="1" applyAlignment="1">
      <alignment horizontal="center" vertical="justify"/>
    </xf>
    <xf numFmtId="4" fontId="5" fillId="0" borderId="4" xfId="1" applyNumberFormat="1" applyFont="1" applyBorder="1" applyAlignment="1">
      <alignment horizontal="right" vertical="center"/>
    </xf>
    <xf numFmtId="4" fontId="5" fillId="0" borderId="66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4" fontId="5" fillId="0" borderId="82" xfId="1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" fontId="3" fillId="0" borderId="33" xfId="0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0" fontId="3" fillId="0" borderId="0" xfId="0" applyFont="1" applyAlignment="1"/>
    <xf numFmtId="0" fontId="3" fillId="0" borderId="16" xfId="0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4" fontId="5" fillId="0" borderId="7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9" borderId="76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distributed"/>
    </xf>
    <xf numFmtId="0" fontId="3" fillId="0" borderId="63" xfId="0" applyFont="1" applyBorder="1" applyAlignment="1">
      <alignment vertical="distributed"/>
    </xf>
    <xf numFmtId="0" fontId="3" fillId="0" borderId="64" xfId="0" applyFont="1" applyBorder="1" applyAlignment="1">
      <alignment vertical="distributed"/>
    </xf>
    <xf numFmtId="4" fontId="5" fillId="0" borderId="60" xfId="0" applyNumberFormat="1" applyFont="1" applyBorder="1" applyAlignment="1">
      <alignment horizontal="right" vertical="center"/>
    </xf>
    <xf numFmtId="4" fontId="0" fillId="0" borderId="23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23" xfId="0" applyNumberForma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right"/>
    </xf>
    <xf numFmtId="0" fontId="5" fillId="3" borderId="46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56" xfId="0" applyFont="1" applyFill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49" fontId="3" fillId="7" borderId="16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distributed"/>
    </xf>
    <xf numFmtId="0" fontId="3" fillId="0" borderId="70" xfId="0" applyFont="1" applyBorder="1" applyAlignment="1">
      <alignment vertical="distributed"/>
    </xf>
    <xf numFmtId="0" fontId="3" fillId="0" borderId="1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73" xfId="0" applyFont="1" applyBorder="1" applyAlignment="1">
      <alignment vertical="distributed"/>
    </xf>
    <xf numFmtId="4" fontId="0" fillId="0" borderId="66" xfId="0" applyNumberFormat="1" applyBorder="1" applyAlignment="1">
      <alignment horizontal="right" vertical="center"/>
    </xf>
    <xf numFmtId="0" fontId="3" fillId="0" borderId="39" xfId="0" applyFont="1" applyBorder="1" applyAlignment="1">
      <alignment vertical="distributed"/>
    </xf>
    <xf numFmtId="0" fontId="3" fillId="0" borderId="67" xfId="0" applyFont="1" applyBorder="1" applyAlignment="1">
      <alignment vertical="distributed"/>
    </xf>
    <xf numFmtId="0" fontId="3" fillId="0" borderId="68" xfId="0" applyFont="1" applyBorder="1" applyAlignment="1">
      <alignment vertical="distributed"/>
    </xf>
    <xf numFmtId="0" fontId="3" fillId="0" borderId="69" xfId="0" applyFont="1" applyBorder="1" applyAlignment="1">
      <alignment vertical="distributed"/>
    </xf>
    <xf numFmtId="43" fontId="5" fillId="0" borderId="74" xfId="1" applyFont="1" applyBorder="1" applyAlignment="1">
      <alignment horizontal="center" vertical="justify"/>
    </xf>
    <xf numFmtId="0" fontId="5" fillId="3" borderId="5" xfId="0" applyFont="1" applyFill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tabSelected="1" zoomScaleNormal="100" workbookViewId="0"/>
  </sheetViews>
  <sheetFormatPr defaultRowHeight="12.75" x14ac:dyDescent="0.2"/>
  <cols>
    <col min="1" max="1" width="4.140625" customWidth="1"/>
    <col min="2" max="2" width="6.140625" customWidth="1"/>
    <col min="9" max="9" width="17.42578125" customWidth="1"/>
    <col min="10" max="11" width="13.42578125" hidden="1" customWidth="1"/>
    <col min="12" max="12" width="19.7109375" customWidth="1"/>
    <col min="13" max="13" width="19.5703125" customWidth="1"/>
    <col min="14" max="14" width="19.85546875" customWidth="1"/>
  </cols>
  <sheetData>
    <row r="1" spans="2:14" ht="12.75" customHeight="1" x14ac:dyDescent="0.25">
      <c r="B1" s="162" t="s">
        <v>0</v>
      </c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</row>
    <row r="2" spans="2:14" ht="12" customHeight="1" x14ac:dyDescent="0.25">
      <c r="B2" s="162" t="s">
        <v>1</v>
      </c>
      <c r="C2" s="162"/>
      <c r="D2" s="162"/>
      <c r="E2" s="162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 x14ac:dyDescent="0.25">
      <c r="B3" s="162" t="s">
        <v>2</v>
      </c>
      <c r="C3" s="162"/>
      <c r="D3" s="162"/>
      <c r="E3" s="162"/>
      <c r="F3" s="4"/>
      <c r="G3" s="4"/>
      <c r="H3" s="4"/>
      <c r="I3" s="4"/>
      <c r="J3" s="4"/>
      <c r="K3" s="4"/>
      <c r="L3" s="4"/>
      <c r="M3" s="4"/>
      <c r="N3" s="4"/>
    </row>
    <row r="4" spans="2:14" ht="10.5" customHeight="1" x14ac:dyDescent="0.2">
      <c r="B4" s="163" t="s">
        <v>35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2:14" ht="1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customHeight="1" thickBot="1" x14ac:dyDescent="0.25">
      <c r="B6" s="104" t="s">
        <v>34</v>
      </c>
      <c r="C6" s="164" t="s">
        <v>3</v>
      </c>
      <c r="D6" s="165"/>
      <c r="E6" s="165"/>
      <c r="F6" s="165"/>
      <c r="G6" s="165"/>
      <c r="H6" s="165"/>
      <c r="I6" s="166"/>
      <c r="J6" s="105" t="s">
        <v>23</v>
      </c>
      <c r="K6" s="106" t="s">
        <v>27</v>
      </c>
      <c r="L6" s="107" t="s">
        <v>64</v>
      </c>
      <c r="M6" s="104" t="s">
        <v>46</v>
      </c>
      <c r="N6" s="108" t="s">
        <v>65</v>
      </c>
    </row>
    <row r="7" spans="2:14" s="2" customFormat="1" ht="11.1" customHeight="1" thickTop="1" x14ac:dyDescent="0.2">
      <c r="B7" s="172" t="s">
        <v>4</v>
      </c>
      <c r="C7" s="171" t="s">
        <v>36</v>
      </c>
      <c r="D7" s="171"/>
      <c r="E7" s="171"/>
      <c r="F7" s="171"/>
      <c r="G7" s="171"/>
      <c r="H7" s="171"/>
      <c r="I7" s="171"/>
      <c r="J7" s="109">
        <f>J8</f>
        <v>5116504</v>
      </c>
      <c r="K7" s="110">
        <f>K8</f>
        <v>4112250</v>
      </c>
      <c r="L7" s="111">
        <f>SUM(L8:L13)</f>
        <v>11274271.060000001</v>
      </c>
      <c r="M7" s="112">
        <f>SUM(M8:M13)</f>
        <v>5769271.0600000005</v>
      </c>
      <c r="N7" s="113">
        <f>SUM(N8:N13)</f>
        <v>5769271.0600000005</v>
      </c>
    </row>
    <row r="8" spans="2:14" s="2" customFormat="1" ht="11.1" customHeight="1" x14ac:dyDescent="0.2">
      <c r="B8" s="170"/>
      <c r="C8" s="160" t="s">
        <v>37</v>
      </c>
      <c r="D8" s="160"/>
      <c r="E8" s="160"/>
      <c r="F8" s="160"/>
      <c r="G8" s="160"/>
      <c r="H8" s="160"/>
      <c r="I8" s="160"/>
      <c r="J8" s="114">
        <v>5116504</v>
      </c>
      <c r="K8" s="115">
        <v>4112250</v>
      </c>
      <c r="L8" s="116">
        <v>4189271.06</v>
      </c>
      <c r="M8" s="117">
        <v>4189271.06</v>
      </c>
      <c r="N8" s="117">
        <v>4189271.06</v>
      </c>
    </row>
    <row r="9" spans="2:14" s="2" customFormat="1" ht="11.1" customHeight="1" x14ac:dyDescent="0.2">
      <c r="B9" s="170"/>
      <c r="C9" s="160" t="s">
        <v>28</v>
      </c>
      <c r="D9" s="160"/>
      <c r="E9" s="160"/>
      <c r="F9" s="160"/>
      <c r="G9" s="160"/>
      <c r="H9" s="160"/>
      <c r="I9" s="160"/>
      <c r="J9" s="114">
        <v>0</v>
      </c>
      <c r="K9" s="115">
        <v>0</v>
      </c>
      <c r="L9" s="116">
        <v>1580000</v>
      </c>
      <c r="M9" s="117">
        <v>1580000</v>
      </c>
      <c r="N9" s="117">
        <v>1580000</v>
      </c>
    </row>
    <row r="10" spans="2:14" s="2" customFormat="1" ht="11.1" customHeight="1" x14ac:dyDescent="0.2">
      <c r="B10" s="170"/>
      <c r="C10" s="160" t="s">
        <v>63</v>
      </c>
      <c r="D10" s="160"/>
      <c r="E10" s="160"/>
      <c r="F10" s="160"/>
      <c r="G10" s="160"/>
      <c r="H10" s="160"/>
      <c r="I10" s="160"/>
      <c r="J10" s="114"/>
      <c r="K10" s="115"/>
      <c r="L10" s="116">
        <v>585000</v>
      </c>
      <c r="M10" s="117">
        <v>0</v>
      </c>
      <c r="N10" s="117">
        <v>0</v>
      </c>
    </row>
    <row r="11" spans="2:14" s="2" customFormat="1" ht="11.1" customHeight="1" x14ac:dyDescent="0.2">
      <c r="B11" s="170"/>
      <c r="C11" s="156" t="s">
        <v>33</v>
      </c>
      <c r="D11" s="156"/>
      <c r="E11" s="156"/>
      <c r="F11" s="156"/>
      <c r="G11" s="156"/>
      <c r="H11" s="156"/>
      <c r="I11" s="156"/>
      <c r="J11" s="114"/>
      <c r="K11" s="115"/>
      <c r="L11" s="116">
        <v>600000</v>
      </c>
      <c r="M11" s="117">
        <v>0</v>
      </c>
      <c r="N11" s="117">
        <v>0</v>
      </c>
    </row>
    <row r="12" spans="2:14" s="2" customFormat="1" ht="11.1" customHeight="1" x14ac:dyDescent="0.2">
      <c r="B12" s="170"/>
      <c r="C12" s="157" t="s">
        <v>44</v>
      </c>
      <c r="D12" s="158"/>
      <c r="E12" s="158"/>
      <c r="F12" s="158"/>
      <c r="G12" s="158"/>
      <c r="H12" s="158"/>
      <c r="I12" s="159"/>
      <c r="J12" s="114"/>
      <c r="K12" s="115"/>
      <c r="L12" s="116">
        <v>540000</v>
      </c>
      <c r="M12" s="117">
        <v>0</v>
      </c>
      <c r="N12" s="117">
        <v>0</v>
      </c>
    </row>
    <row r="13" spans="2:14" s="2" customFormat="1" ht="11.1" customHeight="1" x14ac:dyDescent="0.2">
      <c r="B13" s="173"/>
      <c r="C13" s="160" t="s">
        <v>38</v>
      </c>
      <c r="D13" s="160"/>
      <c r="E13" s="160"/>
      <c r="F13" s="160"/>
      <c r="G13" s="160"/>
      <c r="H13" s="160"/>
      <c r="I13" s="160"/>
      <c r="J13" s="114">
        <v>0</v>
      </c>
      <c r="K13" s="115">
        <v>0</v>
      </c>
      <c r="L13" s="116">
        <v>3780000</v>
      </c>
      <c r="M13" s="117">
        <v>0</v>
      </c>
      <c r="N13" s="117">
        <v>0</v>
      </c>
    </row>
    <row r="14" spans="2:14" ht="11.1" customHeight="1" x14ac:dyDescent="0.2">
      <c r="B14" s="168" t="s">
        <v>6</v>
      </c>
      <c r="C14" s="167" t="s">
        <v>47</v>
      </c>
      <c r="D14" s="167"/>
      <c r="E14" s="167"/>
      <c r="F14" s="167"/>
      <c r="G14" s="167"/>
      <c r="H14" s="167"/>
      <c r="I14" s="167"/>
      <c r="J14" s="118">
        <f>J15+J18</f>
        <v>0</v>
      </c>
      <c r="K14" s="119">
        <f>K15+K18</f>
        <v>2303000</v>
      </c>
      <c r="L14" s="120">
        <f>SUM(L15:L18)</f>
        <v>4702500</v>
      </c>
      <c r="M14" s="121">
        <f>SUM(M15:M18)</f>
        <v>1647500</v>
      </c>
      <c r="N14" s="122">
        <f>SUM(N15:N18)</f>
        <v>1647500</v>
      </c>
    </row>
    <row r="15" spans="2:14" ht="11.1" customHeight="1" x14ac:dyDescent="0.2">
      <c r="B15" s="168"/>
      <c r="C15" s="160" t="s">
        <v>5</v>
      </c>
      <c r="D15" s="160"/>
      <c r="E15" s="160"/>
      <c r="F15" s="160"/>
      <c r="G15" s="160"/>
      <c r="H15" s="160"/>
      <c r="I15" s="160"/>
      <c r="J15" s="114">
        <v>0</v>
      </c>
      <c r="K15" s="115">
        <v>2303000</v>
      </c>
      <c r="L15" s="116">
        <v>1062500</v>
      </c>
      <c r="M15" s="117">
        <v>1647500</v>
      </c>
      <c r="N15" s="117">
        <v>1647500</v>
      </c>
    </row>
    <row r="16" spans="2:14" ht="11.1" customHeight="1" x14ac:dyDescent="0.2">
      <c r="B16" s="168"/>
      <c r="C16" s="156" t="s">
        <v>33</v>
      </c>
      <c r="D16" s="156"/>
      <c r="E16" s="156"/>
      <c r="F16" s="156"/>
      <c r="G16" s="156"/>
      <c r="H16" s="156"/>
      <c r="I16" s="156"/>
      <c r="J16" s="114"/>
      <c r="K16" s="115"/>
      <c r="L16" s="116">
        <v>1340000</v>
      </c>
      <c r="M16" s="117">
        <v>0</v>
      </c>
      <c r="N16" s="117">
        <v>0</v>
      </c>
    </row>
    <row r="17" spans="2:14" ht="11.1" customHeight="1" x14ac:dyDescent="0.2">
      <c r="B17" s="168"/>
      <c r="C17" s="157" t="s">
        <v>44</v>
      </c>
      <c r="D17" s="158"/>
      <c r="E17" s="158"/>
      <c r="F17" s="158"/>
      <c r="G17" s="158"/>
      <c r="H17" s="158"/>
      <c r="I17" s="159"/>
      <c r="J17" s="114"/>
      <c r="K17" s="115"/>
      <c r="L17" s="116">
        <v>530000</v>
      </c>
      <c r="M17" s="117">
        <v>0</v>
      </c>
      <c r="N17" s="117">
        <v>0</v>
      </c>
    </row>
    <row r="18" spans="2:14" ht="11.1" customHeight="1" x14ac:dyDescent="0.2">
      <c r="B18" s="168"/>
      <c r="C18" s="160" t="s">
        <v>38</v>
      </c>
      <c r="D18" s="160"/>
      <c r="E18" s="160"/>
      <c r="F18" s="160"/>
      <c r="G18" s="160"/>
      <c r="H18" s="160"/>
      <c r="I18" s="160"/>
      <c r="J18" s="123">
        <v>0</v>
      </c>
      <c r="K18" s="124">
        <v>0</v>
      </c>
      <c r="L18" s="125">
        <v>1770000</v>
      </c>
      <c r="M18" s="126">
        <v>0</v>
      </c>
      <c r="N18" s="126">
        <v>0</v>
      </c>
    </row>
    <row r="19" spans="2:14" ht="11.1" customHeight="1" x14ac:dyDescent="0.2">
      <c r="B19" s="169" t="s">
        <v>7</v>
      </c>
      <c r="C19" s="167" t="s">
        <v>31</v>
      </c>
      <c r="D19" s="167"/>
      <c r="E19" s="167"/>
      <c r="F19" s="167"/>
      <c r="G19" s="167"/>
      <c r="H19" s="167"/>
      <c r="I19" s="167"/>
      <c r="J19" s="118">
        <f>J20+J21</f>
        <v>250183</v>
      </c>
      <c r="K19" s="127">
        <f>K20+K21</f>
        <v>103400</v>
      </c>
      <c r="L19" s="128">
        <f>SUM(L20:L23)</f>
        <v>532946</v>
      </c>
      <c r="M19" s="129">
        <f>SUM(M20:M23)</f>
        <v>1486814</v>
      </c>
      <c r="N19" s="130">
        <f>SUM(N20:N23)</f>
        <v>1533829</v>
      </c>
    </row>
    <row r="20" spans="2:14" ht="11.1" customHeight="1" x14ac:dyDescent="0.2">
      <c r="B20" s="170"/>
      <c r="C20" s="160" t="s">
        <v>58</v>
      </c>
      <c r="D20" s="160"/>
      <c r="E20" s="160"/>
      <c r="F20" s="160"/>
      <c r="G20" s="160"/>
      <c r="H20" s="160"/>
      <c r="I20" s="160"/>
      <c r="J20" s="114">
        <v>115769</v>
      </c>
      <c r="K20" s="131">
        <v>97900</v>
      </c>
      <c r="L20" s="132">
        <v>198923</v>
      </c>
      <c r="M20" s="133">
        <v>1099102</v>
      </c>
      <c r="N20" s="133">
        <v>1148364</v>
      </c>
    </row>
    <row r="21" spans="2:14" ht="11.1" customHeight="1" x14ac:dyDescent="0.2">
      <c r="B21" s="170"/>
      <c r="C21" s="160" t="s">
        <v>59</v>
      </c>
      <c r="D21" s="160"/>
      <c r="E21" s="160"/>
      <c r="F21" s="160"/>
      <c r="G21" s="160"/>
      <c r="H21" s="160"/>
      <c r="I21" s="160"/>
      <c r="J21" s="114">
        <v>134414</v>
      </c>
      <c r="K21" s="131">
        <v>5500</v>
      </c>
      <c r="L21" s="132">
        <v>184611</v>
      </c>
      <c r="M21" s="133">
        <v>238300</v>
      </c>
      <c r="N21" s="133">
        <v>236053</v>
      </c>
    </row>
    <row r="22" spans="2:14" ht="11.1" customHeight="1" x14ac:dyDescent="0.2">
      <c r="B22" s="170"/>
      <c r="C22" s="160" t="s">
        <v>60</v>
      </c>
      <c r="D22" s="160"/>
      <c r="E22" s="160"/>
      <c r="F22" s="160"/>
      <c r="G22" s="160"/>
      <c r="H22" s="160"/>
      <c r="I22" s="160"/>
      <c r="J22" s="114"/>
      <c r="K22" s="131"/>
      <c r="L22" s="132">
        <v>59412</v>
      </c>
      <c r="M22" s="133">
        <v>59412</v>
      </c>
      <c r="N22" s="133">
        <v>59412</v>
      </c>
    </row>
    <row r="23" spans="2:14" ht="11.1" customHeight="1" x14ac:dyDescent="0.2">
      <c r="B23" s="173"/>
      <c r="C23" s="156" t="s">
        <v>33</v>
      </c>
      <c r="D23" s="156"/>
      <c r="E23" s="156"/>
      <c r="F23" s="156"/>
      <c r="G23" s="156"/>
      <c r="H23" s="156"/>
      <c r="I23" s="156"/>
      <c r="J23" s="134"/>
      <c r="K23" s="134"/>
      <c r="L23" s="135">
        <v>90000</v>
      </c>
      <c r="M23" s="133">
        <v>90000</v>
      </c>
      <c r="N23" s="133">
        <v>90000</v>
      </c>
    </row>
    <row r="24" spans="2:14" ht="11.1" customHeight="1" x14ac:dyDescent="0.2">
      <c r="B24" s="169" t="s">
        <v>8</v>
      </c>
      <c r="C24" s="167" t="s">
        <v>30</v>
      </c>
      <c r="D24" s="167"/>
      <c r="E24" s="167"/>
      <c r="F24" s="167"/>
      <c r="G24" s="167"/>
      <c r="H24" s="167"/>
      <c r="I24" s="167"/>
      <c r="J24" s="118" t="e">
        <f>J27+#REF!</f>
        <v>#REF!</v>
      </c>
      <c r="K24" s="119" t="e">
        <f>K27+#REF!</f>
        <v>#REF!</v>
      </c>
      <c r="L24" s="120">
        <f>SUM(L25:L28)</f>
        <v>56068112</v>
      </c>
      <c r="M24" s="121">
        <f>SUM(M25:M28)</f>
        <v>31900855</v>
      </c>
      <c r="N24" s="122">
        <f>SUM(N25:N28)</f>
        <v>3153067</v>
      </c>
    </row>
    <row r="25" spans="2:14" ht="9.9499999999999993" customHeight="1" x14ac:dyDescent="0.2">
      <c r="B25" s="170"/>
      <c r="C25" s="174" t="s">
        <v>5</v>
      </c>
      <c r="D25" s="175"/>
      <c r="E25" s="175"/>
      <c r="F25" s="175"/>
      <c r="G25" s="175"/>
      <c r="H25" s="175"/>
      <c r="I25" s="176"/>
      <c r="J25" s="118"/>
      <c r="K25" s="119"/>
      <c r="L25" s="116">
        <v>5000000</v>
      </c>
      <c r="M25" s="117">
        <v>3323655</v>
      </c>
      <c r="N25" s="117">
        <v>2953067</v>
      </c>
    </row>
    <row r="26" spans="2:14" ht="9.9499999999999993" customHeight="1" x14ac:dyDescent="0.2">
      <c r="B26" s="170"/>
      <c r="C26" s="157" t="s">
        <v>44</v>
      </c>
      <c r="D26" s="158"/>
      <c r="E26" s="158"/>
      <c r="F26" s="158"/>
      <c r="G26" s="158"/>
      <c r="H26" s="158"/>
      <c r="I26" s="159"/>
      <c r="J26" s="118"/>
      <c r="K26" s="119"/>
      <c r="L26" s="116">
        <v>9924288</v>
      </c>
      <c r="M26" s="117">
        <v>5425000</v>
      </c>
      <c r="N26" s="117">
        <v>100000</v>
      </c>
    </row>
    <row r="27" spans="2:14" ht="9.9499999999999993" customHeight="1" x14ac:dyDescent="0.2">
      <c r="B27" s="170"/>
      <c r="C27" s="160" t="s">
        <v>38</v>
      </c>
      <c r="D27" s="160"/>
      <c r="E27" s="160"/>
      <c r="F27" s="160"/>
      <c r="G27" s="160"/>
      <c r="H27" s="160"/>
      <c r="I27" s="160"/>
      <c r="J27" s="114">
        <v>3436829</v>
      </c>
      <c r="K27" s="115">
        <v>2774001</v>
      </c>
      <c r="L27" s="116">
        <v>19058857</v>
      </c>
      <c r="M27" s="117">
        <v>11477200</v>
      </c>
      <c r="N27" s="117">
        <v>0</v>
      </c>
    </row>
    <row r="28" spans="2:14" ht="9.9499999999999993" customHeight="1" x14ac:dyDescent="0.2">
      <c r="B28" s="170"/>
      <c r="C28" s="156" t="s">
        <v>48</v>
      </c>
      <c r="D28" s="156"/>
      <c r="E28" s="156"/>
      <c r="F28" s="156"/>
      <c r="G28" s="156"/>
      <c r="H28" s="156"/>
      <c r="I28" s="156"/>
      <c r="J28" s="118"/>
      <c r="K28" s="119"/>
      <c r="L28" s="116">
        <v>22084967</v>
      </c>
      <c r="M28" s="117">
        <v>11675000</v>
      </c>
      <c r="N28" s="117">
        <v>100000</v>
      </c>
    </row>
    <row r="29" spans="2:14" ht="11.1" customHeight="1" x14ac:dyDescent="0.2">
      <c r="B29" s="168" t="s">
        <v>9</v>
      </c>
      <c r="C29" s="167" t="s">
        <v>12</v>
      </c>
      <c r="D29" s="167"/>
      <c r="E29" s="167"/>
      <c r="F29" s="167"/>
      <c r="G29" s="167"/>
      <c r="H29" s="167"/>
      <c r="I29" s="167"/>
      <c r="J29" s="118" t="e">
        <f>#REF!+J30</f>
        <v>#REF!</v>
      </c>
      <c r="K29" s="119" t="e">
        <f>#REF!+K30</f>
        <v>#REF!</v>
      </c>
      <c r="L29" s="136">
        <v>31000</v>
      </c>
      <c r="M29" s="137">
        <v>31000</v>
      </c>
      <c r="N29" s="137">
        <v>31000</v>
      </c>
    </row>
    <row r="30" spans="2:14" ht="11.1" customHeight="1" x14ac:dyDescent="0.2">
      <c r="B30" s="168"/>
      <c r="C30" s="156" t="s">
        <v>40</v>
      </c>
      <c r="D30" s="156"/>
      <c r="E30" s="156"/>
      <c r="F30" s="156"/>
      <c r="G30" s="156"/>
      <c r="H30" s="156"/>
      <c r="I30" s="156"/>
      <c r="J30" s="123">
        <v>47000</v>
      </c>
      <c r="K30" s="124">
        <v>43000</v>
      </c>
      <c r="L30" s="125">
        <v>31000</v>
      </c>
      <c r="M30" s="126">
        <v>31000</v>
      </c>
      <c r="N30" s="126">
        <v>31000</v>
      </c>
    </row>
    <row r="31" spans="2:14" ht="11.1" customHeight="1" x14ac:dyDescent="0.2">
      <c r="B31" s="169" t="s">
        <v>10</v>
      </c>
      <c r="C31" s="167" t="s">
        <v>14</v>
      </c>
      <c r="D31" s="167"/>
      <c r="E31" s="167"/>
      <c r="F31" s="167"/>
      <c r="G31" s="167"/>
      <c r="H31" s="167"/>
      <c r="I31" s="167"/>
      <c r="J31" s="118">
        <f>J32</f>
        <v>426600</v>
      </c>
      <c r="K31" s="119">
        <f>K32</f>
        <v>348882</v>
      </c>
      <c r="L31" s="120">
        <f>SUM(L32:L33)</f>
        <v>184000</v>
      </c>
      <c r="M31" s="121">
        <f>SUM(M32:M33)</f>
        <v>184000</v>
      </c>
      <c r="N31" s="122">
        <f>SUM(N32:N33)</f>
        <v>184000</v>
      </c>
    </row>
    <row r="32" spans="2:14" ht="9.9499999999999993" customHeight="1" x14ac:dyDescent="0.2">
      <c r="B32" s="170"/>
      <c r="C32" s="160" t="s">
        <v>41</v>
      </c>
      <c r="D32" s="160"/>
      <c r="E32" s="160"/>
      <c r="F32" s="160"/>
      <c r="G32" s="160"/>
      <c r="H32" s="160"/>
      <c r="I32" s="160"/>
      <c r="J32" s="138">
        <v>426600</v>
      </c>
      <c r="K32" s="131">
        <v>348882</v>
      </c>
      <c r="L32" s="132">
        <v>169000</v>
      </c>
      <c r="M32" s="133">
        <v>169000</v>
      </c>
      <c r="N32" s="133">
        <v>169000</v>
      </c>
    </row>
    <row r="33" spans="2:14" ht="9.9499999999999993" customHeight="1" x14ac:dyDescent="0.2">
      <c r="B33" s="173"/>
      <c r="C33" s="160" t="s">
        <v>50</v>
      </c>
      <c r="D33" s="160"/>
      <c r="E33" s="160"/>
      <c r="F33" s="160"/>
      <c r="G33" s="160"/>
      <c r="H33" s="160"/>
      <c r="I33" s="160"/>
      <c r="J33" s="138">
        <v>0</v>
      </c>
      <c r="K33" s="131">
        <v>0</v>
      </c>
      <c r="L33" s="132">
        <v>15000</v>
      </c>
      <c r="M33" s="133">
        <v>15000</v>
      </c>
      <c r="N33" s="133">
        <v>15000</v>
      </c>
    </row>
    <row r="34" spans="2:14" ht="11.1" customHeight="1" x14ac:dyDescent="0.2">
      <c r="B34" s="169" t="s">
        <v>11</v>
      </c>
      <c r="C34" s="167" t="s">
        <v>49</v>
      </c>
      <c r="D34" s="167"/>
      <c r="E34" s="167"/>
      <c r="F34" s="167"/>
      <c r="G34" s="167"/>
      <c r="H34" s="167"/>
      <c r="I34" s="167"/>
      <c r="J34" s="118" t="e">
        <f>#REF!+#REF!+#REF!+J37</f>
        <v>#REF!</v>
      </c>
      <c r="K34" s="119" t="e">
        <f>#REF!+#REF!+#REF!+K37</f>
        <v>#REF!</v>
      </c>
      <c r="L34" s="120">
        <f>SUM(L35:L37)</f>
        <v>32379447</v>
      </c>
      <c r="M34" s="121">
        <f>SUM(M35:M37)</f>
        <v>8100000</v>
      </c>
      <c r="N34" s="122">
        <f>SUM(N35:N37)</f>
        <v>600000</v>
      </c>
    </row>
    <row r="35" spans="2:14" ht="22.5" customHeight="1" x14ac:dyDescent="0.2">
      <c r="B35" s="170"/>
      <c r="C35" s="177" t="s">
        <v>76</v>
      </c>
      <c r="D35" s="178"/>
      <c r="E35" s="178"/>
      <c r="F35" s="178"/>
      <c r="G35" s="178"/>
      <c r="H35" s="178"/>
      <c r="I35" s="179"/>
      <c r="J35" s="138">
        <v>3954600</v>
      </c>
      <c r="K35" s="131">
        <v>2998000</v>
      </c>
      <c r="L35" s="132">
        <v>12470197</v>
      </c>
      <c r="M35" s="133">
        <v>4900000</v>
      </c>
      <c r="N35" s="133">
        <v>400000</v>
      </c>
    </row>
    <row r="36" spans="2:14" ht="11.1" customHeight="1" x14ac:dyDescent="0.2">
      <c r="B36" s="170"/>
      <c r="C36" s="157" t="s">
        <v>70</v>
      </c>
      <c r="D36" s="158"/>
      <c r="E36" s="158"/>
      <c r="F36" s="158"/>
      <c r="G36" s="158"/>
      <c r="H36" s="158"/>
      <c r="I36" s="159"/>
      <c r="J36" s="138"/>
      <c r="K36" s="131"/>
      <c r="L36" s="132">
        <v>4004500</v>
      </c>
      <c r="M36" s="133">
        <v>700000</v>
      </c>
      <c r="N36" s="133">
        <v>200000</v>
      </c>
    </row>
    <row r="37" spans="2:14" ht="11.1" customHeight="1" x14ac:dyDescent="0.2">
      <c r="B37" s="170"/>
      <c r="C37" s="160" t="s">
        <v>42</v>
      </c>
      <c r="D37" s="160"/>
      <c r="E37" s="160"/>
      <c r="F37" s="160"/>
      <c r="G37" s="160"/>
      <c r="H37" s="160"/>
      <c r="I37" s="160"/>
      <c r="J37" s="138">
        <v>3954600</v>
      </c>
      <c r="K37" s="131">
        <v>2998000</v>
      </c>
      <c r="L37" s="132">
        <v>15904750</v>
      </c>
      <c r="M37" s="133">
        <v>2500000</v>
      </c>
      <c r="N37" s="133">
        <v>0</v>
      </c>
    </row>
    <row r="38" spans="2:14" ht="11.1" customHeight="1" x14ac:dyDescent="0.2">
      <c r="B38" s="169" t="s">
        <v>13</v>
      </c>
      <c r="C38" s="167" t="s">
        <v>66</v>
      </c>
      <c r="D38" s="167"/>
      <c r="E38" s="167"/>
      <c r="F38" s="167"/>
      <c r="G38" s="167"/>
      <c r="H38" s="167"/>
      <c r="I38" s="167"/>
      <c r="J38" s="118">
        <f>J39</f>
        <v>88400</v>
      </c>
      <c r="K38" s="119">
        <f>K39</f>
        <v>31000</v>
      </c>
      <c r="L38" s="136">
        <f>SUM(L39:L40)</f>
        <v>869375</v>
      </c>
      <c r="M38" s="137">
        <f>SUM(M39:M40)</f>
        <v>52500</v>
      </c>
      <c r="N38" s="137">
        <f>SUM(N39:N40)</f>
        <v>55000</v>
      </c>
    </row>
    <row r="39" spans="2:14" ht="9.9499999999999993" customHeight="1" x14ac:dyDescent="0.2">
      <c r="B39" s="170"/>
      <c r="C39" s="160" t="s">
        <v>51</v>
      </c>
      <c r="D39" s="160"/>
      <c r="E39" s="160"/>
      <c r="F39" s="160"/>
      <c r="G39" s="160"/>
      <c r="H39" s="160"/>
      <c r="I39" s="160"/>
      <c r="J39" s="114">
        <v>88400</v>
      </c>
      <c r="K39" s="115">
        <v>31000</v>
      </c>
      <c r="L39" s="116">
        <v>46500</v>
      </c>
      <c r="M39" s="117">
        <v>52500</v>
      </c>
      <c r="N39" s="117">
        <v>55000</v>
      </c>
    </row>
    <row r="40" spans="2:14" ht="9.9499999999999993" customHeight="1" thickBot="1" x14ac:dyDescent="0.25">
      <c r="B40" s="170"/>
      <c r="C40" s="161" t="s">
        <v>67</v>
      </c>
      <c r="D40" s="161"/>
      <c r="E40" s="161"/>
      <c r="F40" s="161"/>
      <c r="G40" s="161"/>
      <c r="H40" s="161"/>
      <c r="I40" s="161"/>
      <c r="J40" s="139"/>
      <c r="K40" s="140"/>
      <c r="L40" s="141">
        <v>822875</v>
      </c>
      <c r="M40" s="142">
        <v>0</v>
      </c>
      <c r="N40" s="142">
        <v>0</v>
      </c>
    </row>
    <row r="41" spans="2:14" ht="11.1" customHeight="1" thickTop="1" thickBot="1" x14ac:dyDescent="0.25">
      <c r="B41" s="180" t="s">
        <v>15</v>
      </c>
      <c r="C41" s="181"/>
      <c r="D41" s="181"/>
      <c r="E41" s="181"/>
      <c r="F41" s="181"/>
      <c r="G41" s="181"/>
      <c r="H41" s="181"/>
      <c r="I41" s="182"/>
      <c r="J41" s="143" t="e">
        <f>J7+J14+J19+J24+#REF!+#REF!+J29+#REF!+#REF!+J31+J34+#REF!+J38+#REF!+#REF!</f>
        <v>#REF!</v>
      </c>
      <c r="K41" s="144" t="e">
        <f>K7+K14+K19+K24+#REF!+#REF!+K29+#REF!+#REF!+K31+K34+#REF!+K38+#REF!+#REF!+#REF!</f>
        <v>#REF!</v>
      </c>
      <c r="L41" s="145">
        <f>SUM(L7+L14+L19+L24+L29+L31+L34+L38)</f>
        <v>106041651.06</v>
      </c>
      <c r="M41" s="145">
        <f>SUM(M7+M14+M19+M24+M29+M31+M34+M38)</f>
        <v>49171940.060000002</v>
      </c>
      <c r="N41" s="145">
        <f>SUM(N7+N14+N19+N24+N29+N31+N34+N38)</f>
        <v>12973667.060000001</v>
      </c>
    </row>
    <row r="42" spans="2:14" ht="11.1" customHeight="1" thickTop="1" x14ac:dyDescent="0.2">
      <c r="B42" s="183" t="s">
        <v>29</v>
      </c>
      <c r="C42" s="184"/>
      <c r="D42" s="184"/>
      <c r="E42" s="184"/>
      <c r="F42" s="184"/>
      <c r="G42" s="184"/>
      <c r="H42" s="184"/>
      <c r="I42" s="185"/>
      <c r="J42" s="146"/>
      <c r="K42" s="147" t="e">
        <f>K41-J41</f>
        <v>#REF!</v>
      </c>
      <c r="L42" s="148">
        <v>57421257.18</v>
      </c>
      <c r="M42" s="149">
        <f>M41-L41</f>
        <v>-56869711</v>
      </c>
      <c r="N42" s="149">
        <f>N41-M41</f>
        <v>-36198273</v>
      </c>
    </row>
    <row r="43" spans="2:14" ht="15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8"/>
      <c r="M43" s="8"/>
      <c r="N43" s="8"/>
    </row>
    <row r="44" spans="2:14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8"/>
      <c r="M44" s="8"/>
      <c r="N44" s="8"/>
    </row>
    <row r="45" spans="2:14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0"/>
      <c r="M45" s="10"/>
      <c r="N45" s="10"/>
    </row>
    <row r="46" spans="2:14" ht="15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5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sheetProtection selectLockedCells="1" selectUnlockedCells="1"/>
  <mergeCells count="49">
    <mergeCell ref="B41:I41"/>
    <mergeCell ref="B42:I42"/>
    <mergeCell ref="C12:I12"/>
    <mergeCell ref="C38:I38"/>
    <mergeCell ref="C39:I39"/>
    <mergeCell ref="B38:B40"/>
    <mergeCell ref="B14:B18"/>
    <mergeCell ref="C14:I14"/>
    <mergeCell ref="C15:I15"/>
    <mergeCell ref="C18:I18"/>
    <mergeCell ref="C37:I37"/>
    <mergeCell ref="C9:I9"/>
    <mergeCell ref="B19:B23"/>
    <mergeCell ref="B24:B28"/>
    <mergeCell ref="C24:I24"/>
    <mergeCell ref="C25:I25"/>
    <mergeCell ref="C35:I35"/>
    <mergeCell ref="B31:B33"/>
    <mergeCell ref="C31:I31"/>
    <mergeCell ref="C7:I7"/>
    <mergeCell ref="C8:I8"/>
    <mergeCell ref="C22:I22"/>
    <mergeCell ref="C20:I20"/>
    <mergeCell ref="C21:I21"/>
    <mergeCell ref="B7:B13"/>
    <mergeCell ref="C10:I10"/>
    <mergeCell ref="C16:I16"/>
    <mergeCell ref="C17:I17"/>
    <mergeCell ref="C11:I11"/>
    <mergeCell ref="C34:I34"/>
    <mergeCell ref="C33:I33"/>
    <mergeCell ref="B29:B30"/>
    <mergeCell ref="C27:I27"/>
    <mergeCell ref="C29:I29"/>
    <mergeCell ref="C30:I30"/>
    <mergeCell ref="C28:I28"/>
    <mergeCell ref="B34:B37"/>
    <mergeCell ref="C32:I32"/>
    <mergeCell ref="C36:I36"/>
    <mergeCell ref="C23:I23"/>
    <mergeCell ref="C26:I26"/>
    <mergeCell ref="C13:I13"/>
    <mergeCell ref="C40:I40"/>
    <mergeCell ref="B1:E1"/>
    <mergeCell ref="B2:E2"/>
    <mergeCell ref="B3:E3"/>
    <mergeCell ref="B4:N4"/>
    <mergeCell ref="C6:I6"/>
    <mergeCell ref="C19:I1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opLeftCell="E1" zoomScaleNormal="100" workbookViewId="0">
      <selection activeCell="E1" sqref="E1"/>
    </sheetView>
  </sheetViews>
  <sheetFormatPr defaultRowHeight="12.75" x14ac:dyDescent="0.2"/>
  <cols>
    <col min="1" max="1" width="5.5703125" customWidth="1"/>
    <col min="2" max="2" width="6.140625" customWidth="1"/>
    <col min="8" max="8" width="30.85546875" customWidth="1"/>
    <col min="9" max="9" width="9.140625" hidden="1" customWidth="1"/>
    <col min="10" max="11" width="17.140625" hidden="1" customWidth="1"/>
    <col min="12" max="12" width="21.5703125" customWidth="1"/>
    <col min="13" max="13" width="19.85546875" customWidth="1"/>
    <col min="14" max="14" width="21.28515625" customWidth="1"/>
    <col min="24" max="24" width="15.42578125" customWidth="1"/>
  </cols>
  <sheetData>
    <row r="1" spans="2:14" ht="18" customHeight="1" x14ac:dyDescent="0.2">
      <c r="N1" s="7"/>
    </row>
    <row r="2" spans="2:14" ht="14.25" x14ac:dyDescent="0.2">
      <c r="B2" s="189" t="s">
        <v>39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4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29.25" customHeight="1" x14ac:dyDescent="0.2">
      <c r="B4" s="29" t="s">
        <v>34</v>
      </c>
      <c r="C4" s="190" t="s">
        <v>3</v>
      </c>
      <c r="D4" s="191"/>
      <c r="E4" s="191"/>
      <c r="F4" s="191"/>
      <c r="G4" s="191"/>
      <c r="H4" s="191"/>
      <c r="I4" s="192"/>
      <c r="J4" s="30" t="s">
        <v>19</v>
      </c>
      <c r="K4" s="70" t="s">
        <v>27</v>
      </c>
      <c r="L4" s="71" t="s">
        <v>64</v>
      </c>
      <c r="M4" s="31" t="s">
        <v>46</v>
      </c>
      <c r="N4" s="31" t="s">
        <v>65</v>
      </c>
    </row>
    <row r="5" spans="2:14" ht="17.25" customHeight="1" x14ac:dyDescent="0.2">
      <c r="B5" s="193" t="s">
        <v>4</v>
      </c>
      <c r="C5" s="194" t="s">
        <v>62</v>
      </c>
      <c r="D5" s="195"/>
      <c r="E5" s="195"/>
      <c r="F5" s="195"/>
      <c r="G5" s="195"/>
      <c r="H5" s="195"/>
      <c r="I5" s="196"/>
      <c r="J5" s="13" t="e">
        <f>J6+#REF!</f>
        <v>#REF!</v>
      </c>
      <c r="K5" s="13" t="e">
        <f>K6+#REF!</f>
        <v>#REF!</v>
      </c>
      <c r="L5" s="72">
        <v>1600000</v>
      </c>
      <c r="M5" s="46">
        <v>635000</v>
      </c>
      <c r="N5" s="97">
        <v>635000</v>
      </c>
    </row>
    <row r="6" spans="2:14" ht="15" x14ac:dyDescent="0.2">
      <c r="B6" s="193"/>
      <c r="C6" s="186" t="s">
        <v>33</v>
      </c>
      <c r="D6" s="186"/>
      <c r="E6" s="186"/>
      <c r="F6" s="186"/>
      <c r="G6" s="186"/>
      <c r="H6" s="186"/>
      <c r="I6" s="186"/>
      <c r="J6" s="14">
        <v>1750000</v>
      </c>
      <c r="K6" s="14">
        <v>2732000</v>
      </c>
      <c r="L6" s="73">
        <v>1600000</v>
      </c>
      <c r="M6" s="47">
        <v>635000</v>
      </c>
      <c r="N6" s="48">
        <v>635000</v>
      </c>
    </row>
    <row r="7" spans="2:14" ht="15" x14ac:dyDescent="0.2">
      <c r="B7" s="187" t="s">
        <v>6</v>
      </c>
      <c r="C7" s="194" t="s">
        <v>52</v>
      </c>
      <c r="D7" s="195"/>
      <c r="E7" s="195"/>
      <c r="F7" s="195"/>
      <c r="G7" s="195"/>
      <c r="H7" s="195"/>
      <c r="I7" s="196"/>
      <c r="J7" s="13" t="e">
        <f>J8+#REF!</f>
        <v>#REF!</v>
      </c>
      <c r="K7" s="13" t="e">
        <f>K8+#REF!</f>
        <v>#REF!</v>
      </c>
      <c r="L7" s="72">
        <v>300000</v>
      </c>
      <c r="M7" s="46">
        <v>300000</v>
      </c>
      <c r="N7" s="97">
        <v>300000</v>
      </c>
    </row>
    <row r="8" spans="2:14" ht="15" x14ac:dyDescent="0.2">
      <c r="B8" s="188"/>
      <c r="C8" s="186" t="s">
        <v>33</v>
      </c>
      <c r="D8" s="186"/>
      <c r="E8" s="186"/>
      <c r="F8" s="186"/>
      <c r="G8" s="186"/>
      <c r="H8" s="186"/>
      <c r="I8" s="186"/>
      <c r="J8" s="14">
        <v>1750000</v>
      </c>
      <c r="K8" s="14">
        <v>2732000</v>
      </c>
      <c r="L8" s="73">
        <v>300000</v>
      </c>
      <c r="M8" s="47">
        <v>300000</v>
      </c>
      <c r="N8" s="48">
        <v>300000</v>
      </c>
    </row>
    <row r="9" spans="2:14" ht="18.95" customHeight="1" x14ac:dyDescent="0.2">
      <c r="B9" s="187" t="s">
        <v>7</v>
      </c>
      <c r="C9" s="197" t="s">
        <v>53</v>
      </c>
      <c r="D9" s="197"/>
      <c r="E9" s="197"/>
      <c r="F9" s="197"/>
      <c r="G9" s="197"/>
      <c r="H9" s="197"/>
      <c r="I9" s="197"/>
      <c r="J9" s="13">
        <f>J12</f>
        <v>367000</v>
      </c>
      <c r="K9" s="13">
        <f>K12</f>
        <v>364000</v>
      </c>
      <c r="L9" s="72">
        <v>870000</v>
      </c>
      <c r="M9" s="49">
        <v>870000</v>
      </c>
      <c r="N9" s="50">
        <v>870000</v>
      </c>
    </row>
    <row r="10" spans="2:14" ht="17.25" customHeight="1" x14ac:dyDescent="0.2">
      <c r="B10" s="209"/>
      <c r="C10" s="210" t="s">
        <v>33</v>
      </c>
      <c r="D10" s="211"/>
      <c r="E10" s="211"/>
      <c r="F10" s="211"/>
      <c r="G10" s="211"/>
      <c r="H10" s="212"/>
      <c r="I10" s="150"/>
      <c r="J10" s="151"/>
      <c r="K10" s="151"/>
      <c r="L10" s="74">
        <v>870000</v>
      </c>
      <c r="M10" s="51">
        <v>870000</v>
      </c>
      <c r="N10" s="52">
        <v>870000</v>
      </c>
    </row>
    <row r="11" spans="2:14" ht="20.25" customHeight="1" x14ac:dyDescent="0.2">
      <c r="B11" s="187" t="s">
        <v>8</v>
      </c>
      <c r="C11" s="210" t="s">
        <v>69</v>
      </c>
      <c r="D11" s="211"/>
      <c r="E11" s="211"/>
      <c r="F11" s="211"/>
      <c r="G11" s="211"/>
      <c r="H11" s="212"/>
      <c r="I11" s="150"/>
      <c r="J11" s="151"/>
      <c r="K11" s="151"/>
      <c r="L11" s="152">
        <v>100000</v>
      </c>
      <c r="M11" s="153">
        <v>0</v>
      </c>
      <c r="N11" s="154">
        <v>0</v>
      </c>
    </row>
    <row r="12" spans="2:14" ht="18" customHeight="1" thickBot="1" x14ac:dyDescent="0.25">
      <c r="B12" s="213"/>
      <c r="C12" s="198" t="s">
        <v>33</v>
      </c>
      <c r="D12" s="199"/>
      <c r="E12" s="199"/>
      <c r="F12" s="199"/>
      <c r="G12" s="199"/>
      <c r="H12" s="199"/>
      <c r="I12" s="200"/>
      <c r="J12" s="22">
        <v>367000</v>
      </c>
      <c r="K12" s="22">
        <v>364000</v>
      </c>
      <c r="L12" s="74">
        <v>100000</v>
      </c>
      <c r="M12" s="51">
        <v>0</v>
      </c>
      <c r="N12" s="52">
        <v>0</v>
      </c>
    </row>
    <row r="13" spans="2:14" ht="18.95" customHeight="1" thickTop="1" thickBot="1" x14ac:dyDescent="0.25">
      <c r="B13" s="206" t="s">
        <v>16</v>
      </c>
      <c r="C13" s="207"/>
      <c r="D13" s="207"/>
      <c r="E13" s="207"/>
      <c r="F13" s="207"/>
      <c r="G13" s="207"/>
      <c r="H13" s="207"/>
      <c r="I13" s="208"/>
      <c r="J13" s="35" t="e">
        <f>#REF!+#REF!+J5+#REF!+J7+#REF!+#REF!+J9</f>
        <v>#REF!</v>
      </c>
      <c r="K13" s="35" t="e">
        <f>#REF!+#REF!+K5+#REF!+K7+#REF!+#REF!+K9</f>
        <v>#REF!</v>
      </c>
      <c r="L13" s="75">
        <f>SUM(L5+L7+L9+L11)</f>
        <v>2870000</v>
      </c>
      <c r="M13" s="75">
        <f>SUM(M5+M7+M9+M11)</f>
        <v>1805000</v>
      </c>
      <c r="N13" s="155">
        <f>SUM(N5+N7+N9+N11)</f>
        <v>1805000</v>
      </c>
    </row>
    <row r="14" spans="2:14" ht="16.5" thickTop="1" thickBot="1" x14ac:dyDescent="0.25">
      <c r="B14" s="201" t="s">
        <v>32</v>
      </c>
      <c r="C14" s="202"/>
      <c r="D14" s="202"/>
      <c r="E14" s="202"/>
      <c r="F14" s="202"/>
      <c r="G14" s="202"/>
      <c r="H14" s="203"/>
      <c r="I14" s="32"/>
      <c r="J14" s="33"/>
      <c r="K14" s="33"/>
      <c r="L14" s="76">
        <v>-170000</v>
      </c>
      <c r="M14" s="24">
        <f>M13-L13</f>
        <v>-1065000</v>
      </c>
      <c r="N14" s="67">
        <f>N13-M13</f>
        <v>0</v>
      </c>
    </row>
    <row r="15" spans="2:14" ht="32.25" customHeight="1" thickTop="1" x14ac:dyDescent="0.2">
      <c r="B15" s="204" t="s">
        <v>25</v>
      </c>
      <c r="C15" s="205"/>
      <c r="D15" s="205"/>
      <c r="E15" s="205"/>
      <c r="F15" s="205"/>
      <c r="G15" s="205"/>
      <c r="H15" s="205"/>
      <c r="I15" s="34"/>
      <c r="J15" s="23" t="e">
        <f>investicije!J41+'kapitalne pomoći'!J13</f>
        <v>#REF!</v>
      </c>
      <c r="K15" s="68" t="e">
        <f>investicije!K41+'kapitalne pomoći'!K13</f>
        <v>#REF!</v>
      </c>
      <c r="L15" s="69">
        <f>investicije!L41+'kapitalne pomoći'!L13</f>
        <v>108911651.06</v>
      </c>
      <c r="M15" s="53">
        <v>50976940.060000002</v>
      </c>
      <c r="N15" s="53">
        <v>14778667.060000001</v>
      </c>
    </row>
    <row r="16" spans="2:14" ht="23.25" customHeight="1" x14ac:dyDescent="0.25">
      <c r="B16" s="6"/>
      <c r="C16" s="6"/>
      <c r="D16" s="6"/>
      <c r="E16" s="6"/>
      <c r="F16" s="6"/>
      <c r="G16" s="6"/>
      <c r="H16" s="6"/>
      <c r="I16" s="6"/>
      <c r="J16" s="5"/>
      <c r="K16" s="5"/>
      <c r="L16" s="8"/>
      <c r="M16" s="8"/>
    </row>
  </sheetData>
  <sheetProtection selectLockedCells="1" selectUnlockedCells="1"/>
  <mergeCells count="17">
    <mergeCell ref="C9:I9"/>
    <mergeCell ref="C12:I12"/>
    <mergeCell ref="B14:H14"/>
    <mergeCell ref="B15:H15"/>
    <mergeCell ref="B13:I13"/>
    <mergeCell ref="B9:B10"/>
    <mergeCell ref="C10:H10"/>
    <mergeCell ref="C11:H11"/>
    <mergeCell ref="B11:B12"/>
    <mergeCell ref="C8:I8"/>
    <mergeCell ref="B7:B8"/>
    <mergeCell ref="B2:N2"/>
    <mergeCell ref="C4:I4"/>
    <mergeCell ref="B5:B6"/>
    <mergeCell ref="C5:I5"/>
    <mergeCell ref="C6:I6"/>
    <mergeCell ref="C7:I7"/>
  </mergeCells>
  <phoneticPr fontId="0" type="noConversion"/>
  <pageMargins left="0.15748031496062992" right="0.15748031496062992" top="0" bottom="0.19685039370078741" header="0.11811023622047245" footer="0.11811023622047245"/>
  <pageSetup paperSize="9" scale="9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Normal="100" workbookViewId="0"/>
  </sheetViews>
  <sheetFormatPr defaultRowHeight="12.75" x14ac:dyDescent="0.2"/>
  <cols>
    <col min="1" max="1" width="8" customWidth="1"/>
    <col min="8" max="8" width="15.140625" customWidth="1"/>
    <col min="9" max="10" width="24.7109375" hidden="1" customWidth="1"/>
    <col min="11" max="11" width="32.7109375" customWidth="1"/>
    <col min="12" max="12" width="31.42578125" customWidth="1"/>
    <col min="13" max="13" width="29.28515625" customWidth="1"/>
  </cols>
  <sheetData>
    <row r="1" spans="1:13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x14ac:dyDescent="0.25">
      <c r="A2" s="19"/>
      <c r="B2" s="19"/>
      <c r="C2" s="15" t="s">
        <v>68</v>
      </c>
      <c r="D2" s="15"/>
      <c r="E2" s="15"/>
      <c r="F2" s="15"/>
      <c r="G2" s="19"/>
      <c r="H2" s="19"/>
      <c r="I2" s="19"/>
      <c r="J2" s="19"/>
      <c r="K2" s="19"/>
      <c r="L2" s="19"/>
      <c r="M2" s="19"/>
    </row>
    <row r="3" spans="1:13" ht="15" x14ac:dyDescent="0.25">
      <c r="A3" s="4"/>
      <c r="B3" s="4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5" x14ac:dyDescent="0.25">
      <c r="A4" s="4"/>
      <c r="B4" s="4"/>
      <c r="C4" s="15" t="s">
        <v>24</v>
      </c>
      <c r="D4" s="15"/>
      <c r="E4" s="15"/>
      <c r="F4" s="15"/>
      <c r="G4" s="15"/>
      <c r="H4" s="4"/>
      <c r="I4" s="4"/>
      <c r="J4" s="4"/>
      <c r="K4" s="4"/>
      <c r="L4" s="4"/>
      <c r="M4" s="4"/>
    </row>
    <row r="5" spans="1:13" ht="14.25" x14ac:dyDescent="0.2">
      <c r="A5" s="25" t="s">
        <v>18</v>
      </c>
      <c r="B5" s="228" t="s">
        <v>3</v>
      </c>
      <c r="C5" s="229"/>
      <c r="D5" s="229"/>
      <c r="E5" s="229"/>
      <c r="F5" s="229"/>
      <c r="G5" s="229"/>
      <c r="H5" s="230"/>
      <c r="I5" s="27" t="s">
        <v>23</v>
      </c>
      <c r="J5" s="26" t="s">
        <v>27</v>
      </c>
      <c r="K5" s="216" t="s">
        <v>64</v>
      </c>
      <c r="L5" s="214" t="s">
        <v>46</v>
      </c>
      <c r="M5" s="297" t="s">
        <v>65</v>
      </c>
    </row>
    <row r="6" spans="1:13" ht="15" thickBot="1" x14ac:dyDescent="0.25">
      <c r="A6" s="37" t="s">
        <v>17</v>
      </c>
      <c r="B6" s="231"/>
      <c r="C6" s="232"/>
      <c r="D6" s="232"/>
      <c r="E6" s="232"/>
      <c r="F6" s="232"/>
      <c r="G6" s="232"/>
      <c r="H6" s="233"/>
      <c r="I6" s="36">
        <v>2015</v>
      </c>
      <c r="J6" s="38">
        <v>2015</v>
      </c>
      <c r="K6" s="217"/>
      <c r="L6" s="215"/>
      <c r="M6" s="298"/>
    </row>
    <row r="7" spans="1:13" ht="12.75" customHeight="1" thickTop="1" x14ac:dyDescent="0.2">
      <c r="A7" s="295" t="s">
        <v>4</v>
      </c>
      <c r="B7" s="307" t="s">
        <v>55</v>
      </c>
      <c r="C7" s="308"/>
      <c r="D7" s="308"/>
      <c r="E7" s="308"/>
      <c r="F7" s="308"/>
      <c r="G7" s="308"/>
      <c r="H7" s="309"/>
      <c r="I7" s="310" t="e">
        <f>investicije!J8+investicije!J20+investicije!J21+investicije!J27+investicije!#REF!+investicije!#REF!+'kapitalne pomoći'!#REF!+'kapitalne pomoći'!#REF!</f>
        <v>#REF!</v>
      </c>
      <c r="J7" s="294" t="e">
        <f>investicije!K8+investicije!K15+investicije!K20+investicije!K21+investicije!K27+investicije!#REF!+investicije!#REF!+'kapitalne pomoći'!#REF!+'kapitalne pomoći'!N1</f>
        <v>#REF!</v>
      </c>
      <c r="K7" s="296">
        <v>40543539</v>
      </c>
      <c r="L7" s="303">
        <v>18691500</v>
      </c>
      <c r="M7" s="261">
        <v>2619000</v>
      </c>
    </row>
    <row r="8" spans="1:13" ht="14.25" customHeight="1" x14ac:dyDescent="0.2">
      <c r="A8" s="293"/>
      <c r="B8" s="270"/>
      <c r="C8" s="271"/>
      <c r="D8" s="271"/>
      <c r="E8" s="271"/>
      <c r="F8" s="271"/>
      <c r="G8" s="271"/>
      <c r="H8" s="272"/>
      <c r="I8" s="243"/>
      <c r="J8" s="250"/>
      <c r="K8" s="225"/>
      <c r="L8" s="224"/>
      <c r="M8" s="263"/>
    </row>
    <row r="9" spans="1:13" ht="12.75" customHeight="1" x14ac:dyDescent="0.2">
      <c r="A9" s="187" t="s">
        <v>6</v>
      </c>
      <c r="B9" s="264" t="s">
        <v>61</v>
      </c>
      <c r="C9" s="265"/>
      <c r="D9" s="265"/>
      <c r="E9" s="265"/>
      <c r="F9" s="265"/>
      <c r="G9" s="265"/>
      <c r="H9" s="266"/>
      <c r="I9" s="243" t="e">
        <f>investicije!J18+investicije!#REF!+investicije!J32+investicije!J37+investicije!J39+investicije!#REF!+investicije!#REF!+investicije!#REF!+'kapitalne pomoći'!#REF!+'kapitalne pomoći'!#REF!+'kapitalne pomoći'!J6+'kapitalne pomoći'!#REF!+'kapitalne pomoći'!J8+'kapitalne pomoći'!#REF!+'kapitalne pomoći'!J12</f>
        <v>#REF!</v>
      </c>
      <c r="J9" s="250" t="e">
        <f>investicije!#REF!+investicije!#REF!+investicije!K32+investicije!K37+investicije!K39+investicije!#REF!+'kapitalne pomoći'!#REF!+'kapitalne pomoći'!#REF!+'kapitalne pomoći'!K6+'kapitalne pomoći'!#REF!+'kapitalne pomoći'!K8+'kapitalne pomoći'!K12+'kapitalne pomoći'!#REF!</f>
        <v>#REF!</v>
      </c>
      <c r="K9" s="225">
        <v>40463607</v>
      </c>
      <c r="L9" s="220">
        <v>13977200</v>
      </c>
      <c r="M9" s="263">
        <v>0</v>
      </c>
    </row>
    <row r="10" spans="1:13" ht="15" customHeight="1" x14ac:dyDescent="0.2">
      <c r="A10" s="188"/>
      <c r="B10" s="267"/>
      <c r="C10" s="268"/>
      <c r="D10" s="268"/>
      <c r="E10" s="268"/>
      <c r="F10" s="268"/>
      <c r="G10" s="268"/>
      <c r="H10" s="269"/>
      <c r="I10" s="243"/>
      <c r="J10" s="250"/>
      <c r="K10" s="225"/>
      <c r="L10" s="221"/>
      <c r="M10" s="263"/>
    </row>
    <row r="11" spans="1:13" ht="6.75" hidden="1" customHeight="1" x14ac:dyDescent="0.2">
      <c r="A11" s="293"/>
      <c r="B11" s="270"/>
      <c r="C11" s="271"/>
      <c r="D11" s="271"/>
      <c r="E11" s="271"/>
      <c r="F11" s="271"/>
      <c r="G11" s="271"/>
      <c r="H11" s="272"/>
      <c r="I11" s="243"/>
      <c r="J11" s="250"/>
      <c r="K11" s="225"/>
      <c r="L11" s="222"/>
      <c r="M11" s="263"/>
    </row>
    <row r="12" spans="1:13" ht="12.75" customHeight="1" x14ac:dyDescent="0.2">
      <c r="A12" s="187" t="s">
        <v>7</v>
      </c>
      <c r="B12" s="264" t="s">
        <v>77</v>
      </c>
      <c r="C12" s="265"/>
      <c r="D12" s="265"/>
      <c r="E12" s="265"/>
      <c r="F12" s="265"/>
      <c r="G12" s="265"/>
      <c r="H12" s="266"/>
      <c r="I12" s="288" t="e">
        <f>'kapitalne pomoći'!#REF!</f>
        <v>#REF!</v>
      </c>
      <c r="J12" s="251" t="e">
        <f>investicije!#REF!+'kapitalne pomoći'!#REF!</f>
        <v>#REF!</v>
      </c>
      <c r="K12" s="259">
        <v>14998788</v>
      </c>
      <c r="L12" s="223">
        <v>6156000</v>
      </c>
      <c r="M12" s="291">
        <v>331000</v>
      </c>
    </row>
    <row r="13" spans="1:13" ht="15.75" customHeight="1" x14ac:dyDescent="0.2">
      <c r="A13" s="188"/>
      <c r="B13" s="267"/>
      <c r="C13" s="268"/>
      <c r="D13" s="268"/>
      <c r="E13" s="268"/>
      <c r="F13" s="268"/>
      <c r="G13" s="268"/>
      <c r="H13" s="269"/>
      <c r="I13" s="289"/>
      <c r="J13" s="252"/>
      <c r="K13" s="260"/>
      <c r="L13" s="224"/>
      <c r="M13" s="291"/>
    </row>
    <row r="14" spans="1:13" ht="18.75" hidden="1" customHeight="1" x14ac:dyDescent="0.2">
      <c r="A14" s="188"/>
      <c r="B14" s="267"/>
      <c r="C14" s="268"/>
      <c r="D14" s="268"/>
      <c r="E14" s="268"/>
      <c r="F14" s="268"/>
      <c r="G14" s="268"/>
      <c r="H14" s="269"/>
      <c r="I14" s="18"/>
      <c r="J14" s="28"/>
      <c r="K14" s="259"/>
      <c r="L14" s="55"/>
      <c r="M14" s="291"/>
    </row>
    <row r="15" spans="1:13" ht="21" hidden="1" customHeight="1" x14ac:dyDescent="0.2">
      <c r="A15" s="293"/>
      <c r="B15" s="270"/>
      <c r="C15" s="271"/>
      <c r="D15" s="271"/>
      <c r="E15" s="271"/>
      <c r="F15" s="271"/>
      <c r="G15" s="271"/>
      <c r="H15" s="272"/>
      <c r="I15" s="18"/>
      <c r="J15" s="77"/>
      <c r="K15" s="260"/>
      <c r="L15" s="56"/>
      <c r="M15" s="291"/>
    </row>
    <row r="16" spans="1:13" ht="12.75" customHeight="1" x14ac:dyDescent="0.2">
      <c r="A16" s="187" t="s">
        <v>8</v>
      </c>
      <c r="B16" s="264" t="s">
        <v>20</v>
      </c>
      <c r="C16" s="265"/>
      <c r="D16" s="265"/>
      <c r="E16" s="265"/>
      <c r="F16" s="265"/>
      <c r="G16" s="265"/>
      <c r="H16" s="266"/>
      <c r="I16" s="243" t="e">
        <f>investicije!#REF!+investicije!#REF!+investicije!#REF!+investicije!#REF!+investicije!#REF!+investicije!#REF!+'kapitalne pomoći'!#REF!</f>
        <v>#REF!</v>
      </c>
      <c r="J16" s="250" t="e">
        <f>investicije!#REF!+'kapitalne pomoći'!#REF!</f>
        <v>#REF!</v>
      </c>
      <c r="K16" s="225">
        <v>12859717.060000001</v>
      </c>
      <c r="L16" s="220">
        <v>12137240.060000001</v>
      </c>
      <c r="M16" s="263">
        <v>11813667.060000001</v>
      </c>
    </row>
    <row r="17" spans="1:13" ht="12.75" customHeight="1" x14ac:dyDescent="0.2">
      <c r="A17" s="293"/>
      <c r="B17" s="270"/>
      <c r="C17" s="271"/>
      <c r="D17" s="271"/>
      <c r="E17" s="271"/>
      <c r="F17" s="271"/>
      <c r="G17" s="271"/>
      <c r="H17" s="272"/>
      <c r="I17" s="243"/>
      <c r="J17" s="250"/>
      <c r="K17" s="225"/>
      <c r="L17" s="222"/>
      <c r="M17" s="263"/>
    </row>
    <row r="18" spans="1:13" ht="28.5" customHeight="1" thickBot="1" x14ac:dyDescent="0.25">
      <c r="A18" s="41" t="s">
        <v>9</v>
      </c>
      <c r="B18" s="244" t="s">
        <v>56</v>
      </c>
      <c r="C18" s="245"/>
      <c r="D18" s="245"/>
      <c r="E18" s="245"/>
      <c r="F18" s="245"/>
      <c r="G18" s="245"/>
      <c r="H18" s="246"/>
      <c r="I18" s="100"/>
      <c r="J18" s="101"/>
      <c r="K18" s="102">
        <v>46000</v>
      </c>
      <c r="L18" s="60">
        <v>15000</v>
      </c>
      <c r="M18" s="60">
        <v>15000</v>
      </c>
    </row>
    <row r="19" spans="1:13" ht="24.75" customHeight="1" thickTop="1" x14ac:dyDescent="0.2">
      <c r="A19" s="312" t="s">
        <v>45</v>
      </c>
      <c r="B19" s="313"/>
      <c r="C19" s="313"/>
      <c r="D19" s="313"/>
      <c r="E19" s="313"/>
      <c r="F19" s="313"/>
      <c r="G19" s="313"/>
      <c r="H19" s="314"/>
      <c r="I19" s="45" t="e">
        <f>I7+I9+I12+I16+#REF!+#REF!</f>
        <v>#REF!</v>
      </c>
      <c r="J19" s="45" t="e">
        <f>J7+J9+J12+J16+#REF!+#REF!</f>
        <v>#REF!</v>
      </c>
      <c r="K19" s="78">
        <f>SUM(K7:K18)</f>
        <v>108911651.06</v>
      </c>
      <c r="L19" s="57">
        <f>SUM(L7:L18)</f>
        <v>50976940.060000002</v>
      </c>
      <c r="M19" s="57">
        <f>SUM(M7:M18)</f>
        <v>14778667.060000001</v>
      </c>
    </row>
    <row r="20" spans="1:13" ht="10.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 hidden="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2.25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 hidden="1" customHeight="1" x14ac:dyDescent="0.25">
      <c r="A23" s="19"/>
      <c r="B23" s="19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1:13" ht="5.25" customHeight="1" x14ac:dyDescent="0.25">
      <c r="B24" s="19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1:13" ht="14.25" customHeight="1" x14ac:dyDescent="0.2">
      <c r="A25" s="25" t="s">
        <v>18</v>
      </c>
      <c r="B25" s="228" t="s">
        <v>3</v>
      </c>
      <c r="C25" s="229"/>
      <c r="D25" s="229"/>
      <c r="E25" s="229"/>
      <c r="F25" s="229"/>
      <c r="G25" s="229"/>
      <c r="H25" s="230"/>
      <c r="I25" s="27" t="s">
        <v>19</v>
      </c>
      <c r="J25" s="26" t="s">
        <v>27</v>
      </c>
      <c r="K25" s="216" t="s">
        <v>64</v>
      </c>
      <c r="L25" s="214" t="s">
        <v>46</v>
      </c>
      <c r="M25" s="297" t="s">
        <v>65</v>
      </c>
    </row>
    <row r="26" spans="1:13" ht="15" thickBot="1" x14ac:dyDescent="0.25">
      <c r="A26" s="37" t="s">
        <v>17</v>
      </c>
      <c r="B26" s="234"/>
      <c r="C26" s="235"/>
      <c r="D26" s="235"/>
      <c r="E26" s="235"/>
      <c r="F26" s="235"/>
      <c r="G26" s="235"/>
      <c r="H26" s="236"/>
      <c r="I26" s="27">
        <v>2015</v>
      </c>
      <c r="J26" s="38">
        <v>2015</v>
      </c>
      <c r="K26" s="217"/>
      <c r="L26" s="215"/>
      <c r="M26" s="298"/>
    </row>
    <row r="27" spans="1:13" ht="12.75" customHeight="1" thickTop="1" x14ac:dyDescent="0.2">
      <c r="A27" s="315" t="s">
        <v>4</v>
      </c>
      <c r="B27" s="325" t="s">
        <v>43</v>
      </c>
      <c r="C27" s="326"/>
      <c r="D27" s="326"/>
      <c r="E27" s="326"/>
      <c r="F27" s="326"/>
      <c r="G27" s="326"/>
      <c r="H27" s="327"/>
      <c r="I27" s="241">
        <f>investicije!J7+investicije!J14</f>
        <v>5116504</v>
      </c>
      <c r="J27" s="241">
        <f>investicije!K7+investicije!K14</f>
        <v>6415250</v>
      </c>
      <c r="K27" s="226">
        <v>56632058</v>
      </c>
      <c r="L27" s="303">
        <v>33518669</v>
      </c>
      <c r="M27" s="261">
        <v>4817896</v>
      </c>
    </row>
    <row r="28" spans="1:13" ht="16.5" customHeight="1" x14ac:dyDescent="0.2">
      <c r="A28" s="193"/>
      <c r="B28" s="317"/>
      <c r="C28" s="318"/>
      <c r="D28" s="318"/>
      <c r="E28" s="318"/>
      <c r="F28" s="318"/>
      <c r="G28" s="318"/>
      <c r="H28" s="319"/>
      <c r="I28" s="242"/>
      <c r="J28" s="242"/>
      <c r="K28" s="227"/>
      <c r="L28" s="224"/>
      <c r="M28" s="262"/>
    </row>
    <row r="29" spans="1:13" ht="12.75" customHeight="1" x14ac:dyDescent="0.2">
      <c r="A29" s="193" t="s">
        <v>6</v>
      </c>
      <c r="B29" s="247" t="s">
        <v>71</v>
      </c>
      <c r="C29" s="248"/>
      <c r="D29" s="248"/>
      <c r="E29" s="248"/>
      <c r="F29" s="248"/>
      <c r="G29" s="248"/>
      <c r="H29" s="249"/>
      <c r="I29" s="256" t="e">
        <f>investicije!J19+investicije!J24+investicije!#REF!+investicije!#REF!+investicije!J29+investicije!#REF!+investicije!#REF!</f>
        <v>#REF!</v>
      </c>
      <c r="J29" s="256" t="e">
        <f>investicije!K19+investicije!K24+investicije!#REF!+investicije!#REF!+investicije!K29+investicije!#REF!+investicije!#REF!</f>
        <v>#REF!</v>
      </c>
      <c r="K29" s="240">
        <v>30594447</v>
      </c>
      <c r="L29" s="220">
        <v>7950000</v>
      </c>
      <c r="M29" s="263">
        <v>450000</v>
      </c>
    </row>
    <row r="30" spans="1:13" ht="12.75" customHeight="1" x14ac:dyDescent="0.2">
      <c r="A30" s="193"/>
      <c r="B30" s="320"/>
      <c r="C30" s="321"/>
      <c r="D30" s="321"/>
      <c r="E30" s="321"/>
      <c r="F30" s="321"/>
      <c r="G30" s="321"/>
      <c r="H30" s="322"/>
      <c r="I30" s="257"/>
      <c r="J30" s="257"/>
      <c r="K30" s="253"/>
      <c r="L30" s="304"/>
      <c r="M30" s="311"/>
    </row>
    <row r="31" spans="1:13" ht="2.25" customHeight="1" x14ac:dyDescent="0.2">
      <c r="A31" s="193"/>
      <c r="B31" s="317"/>
      <c r="C31" s="318"/>
      <c r="D31" s="318"/>
      <c r="E31" s="318"/>
      <c r="F31" s="318"/>
      <c r="G31" s="318"/>
      <c r="H31" s="319"/>
      <c r="I31" s="258"/>
      <c r="J31" s="258"/>
      <c r="K31" s="254"/>
      <c r="L31" s="305"/>
      <c r="M31" s="311"/>
    </row>
    <row r="32" spans="1:13" ht="24" customHeight="1" x14ac:dyDescent="0.2">
      <c r="A32" s="193" t="s">
        <v>7</v>
      </c>
      <c r="B32" s="247" t="s">
        <v>26</v>
      </c>
      <c r="C32" s="248"/>
      <c r="D32" s="248"/>
      <c r="E32" s="248"/>
      <c r="F32" s="248"/>
      <c r="G32" s="248"/>
      <c r="H32" s="249"/>
      <c r="I32" s="256" t="e">
        <f>investicije!J31+investicije!J34+investicije!#REF!</f>
        <v>#REF!</v>
      </c>
      <c r="J32" s="256" t="e">
        <f>investicije!K31+investicije!K34</f>
        <v>#REF!</v>
      </c>
      <c r="K32" s="240">
        <v>15976771.060000001</v>
      </c>
      <c r="L32" s="220">
        <v>7416771.0599999996</v>
      </c>
      <c r="M32" s="263">
        <v>7416771.0599999996</v>
      </c>
    </row>
    <row r="33" spans="1:18" ht="19.5" hidden="1" customHeight="1" x14ac:dyDescent="0.2">
      <c r="A33" s="193"/>
      <c r="B33" s="320"/>
      <c r="C33" s="321"/>
      <c r="D33" s="321"/>
      <c r="E33" s="321"/>
      <c r="F33" s="321"/>
      <c r="G33" s="321"/>
      <c r="H33" s="322"/>
      <c r="I33" s="287"/>
      <c r="J33" s="287"/>
      <c r="K33" s="290"/>
      <c r="L33" s="306"/>
      <c r="M33" s="262"/>
    </row>
    <row r="34" spans="1:18" ht="23.25" hidden="1" customHeight="1" x14ac:dyDescent="0.25">
      <c r="A34" s="193"/>
      <c r="B34" s="320"/>
      <c r="C34" s="321"/>
      <c r="D34" s="321"/>
      <c r="E34" s="321"/>
      <c r="F34" s="321"/>
      <c r="G34" s="321"/>
      <c r="H34" s="322"/>
      <c r="I34" s="11"/>
      <c r="J34" s="20"/>
      <c r="K34" s="254"/>
      <c r="L34" s="59"/>
      <c r="M34" s="262"/>
    </row>
    <row r="35" spans="1:18" ht="1.5" customHeight="1" x14ac:dyDescent="0.2">
      <c r="A35" s="193"/>
      <c r="B35" s="317"/>
      <c r="C35" s="318"/>
      <c r="D35" s="318"/>
      <c r="E35" s="318"/>
      <c r="F35" s="318"/>
      <c r="G35" s="318"/>
      <c r="H35" s="319"/>
      <c r="I35" s="12"/>
      <c r="J35" s="16"/>
      <c r="K35" s="80"/>
      <c r="L35" s="54"/>
      <c r="M35" s="262"/>
    </row>
    <row r="36" spans="1:18" ht="12.75" customHeight="1" x14ac:dyDescent="0.2">
      <c r="A36" s="193" t="s">
        <v>8</v>
      </c>
      <c r="B36" s="247" t="s">
        <v>21</v>
      </c>
      <c r="C36" s="248"/>
      <c r="D36" s="248"/>
      <c r="E36" s="248"/>
      <c r="F36" s="248"/>
      <c r="G36" s="248"/>
      <c r="H36" s="249"/>
      <c r="I36" s="256" t="e">
        <f>investicije!J38+investicije!#REF!</f>
        <v>#REF!</v>
      </c>
      <c r="J36" s="256" t="e">
        <f>investicije!K38+investicije!#REF!+investicije!#REF!</f>
        <v>#REF!</v>
      </c>
      <c r="K36" s="240">
        <v>1872875</v>
      </c>
      <c r="L36" s="220">
        <v>0</v>
      </c>
      <c r="M36" s="263">
        <v>0</v>
      </c>
    </row>
    <row r="37" spans="1:18" ht="18.75" customHeight="1" x14ac:dyDescent="0.2">
      <c r="A37" s="193"/>
      <c r="B37" s="317"/>
      <c r="C37" s="318"/>
      <c r="D37" s="318"/>
      <c r="E37" s="318"/>
      <c r="F37" s="318"/>
      <c r="G37" s="318"/>
      <c r="H37" s="319"/>
      <c r="I37" s="242"/>
      <c r="J37" s="242"/>
      <c r="K37" s="227"/>
      <c r="L37" s="224"/>
      <c r="M37" s="262"/>
    </row>
    <row r="38" spans="1:18" ht="27" customHeight="1" x14ac:dyDescent="0.2">
      <c r="A38" s="98" t="s">
        <v>9</v>
      </c>
      <c r="B38" s="247" t="s">
        <v>72</v>
      </c>
      <c r="C38" s="248"/>
      <c r="D38" s="248"/>
      <c r="E38" s="248"/>
      <c r="F38" s="248"/>
      <c r="G38" s="248"/>
      <c r="H38" s="249"/>
      <c r="I38" s="11"/>
      <c r="J38" s="11"/>
      <c r="K38" s="80">
        <v>919000</v>
      </c>
      <c r="L38" s="103">
        <v>234000</v>
      </c>
      <c r="M38" s="99">
        <v>234000</v>
      </c>
    </row>
    <row r="39" spans="1:18" ht="30.75" customHeight="1" thickBot="1" x14ac:dyDescent="0.25">
      <c r="A39" s="41" t="s">
        <v>10</v>
      </c>
      <c r="B39" s="300" t="s">
        <v>73</v>
      </c>
      <c r="C39" s="301"/>
      <c r="D39" s="301"/>
      <c r="E39" s="301"/>
      <c r="F39" s="301"/>
      <c r="G39" s="301"/>
      <c r="H39" s="302"/>
      <c r="I39" s="42"/>
      <c r="J39" s="42"/>
      <c r="K39" s="81">
        <v>46500</v>
      </c>
      <c r="L39" s="60">
        <v>52500</v>
      </c>
      <c r="M39" s="60">
        <v>55000</v>
      </c>
      <c r="R39" t="s">
        <v>54</v>
      </c>
    </row>
    <row r="40" spans="1:18" ht="15" hidden="1" customHeight="1" x14ac:dyDescent="0.2">
      <c r="A40" s="39"/>
      <c r="B40" s="316"/>
      <c r="C40" s="316"/>
      <c r="D40" s="316"/>
      <c r="E40" s="316"/>
      <c r="F40" s="316"/>
      <c r="G40" s="316"/>
      <c r="H40" s="316"/>
      <c r="I40" s="40"/>
      <c r="J40" s="20"/>
      <c r="K40" s="79"/>
      <c r="L40" s="58"/>
      <c r="M40" s="61"/>
    </row>
    <row r="41" spans="1:18" ht="23.25" customHeight="1" thickTop="1" x14ac:dyDescent="0.2">
      <c r="A41" s="329" t="s">
        <v>15</v>
      </c>
      <c r="B41" s="329"/>
      <c r="C41" s="329"/>
      <c r="D41" s="329"/>
      <c r="E41" s="329"/>
      <c r="F41" s="329"/>
      <c r="G41" s="329"/>
      <c r="H41" s="329"/>
      <c r="I41" s="43" t="e">
        <f>I27+I29+I32+I36+#REF!+I40</f>
        <v>#REF!</v>
      </c>
      <c r="J41" s="43" t="e">
        <f>J27+J29+J32+J36+#REF!+J40</f>
        <v>#REF!</v>
      </c>
      <c r="K41" s="82">
        <f>SUM(K27:K39)</f>
        <v>106041651.06</v>
      </c>
      <c r="L41" s="62">
        <f>SUM(L27:L39)</f>
        <v>49171940.060000002</v>
      </c>
      <c r="M41" s="62">
        <f>SUM(M27:M39)</f>
        <v>12973667.059999999</v>
      </c>
    </row>
    <row r="42" spans="1:18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8" ht="14.25" customHeight="1" x14ac:dyDescent="0.2">
      <c r="A43" s="25" t="s">
        <v>18</v>
      </c>
      <c r="B43" s="228" t="s">
        <v>3</v>
      </c>
      <c r="C43" s="229"/>
      <c r="D43" s="229"/>
      <c r="E43" s="229"/>
      <c r="F43" s="229"/>
      <c r="G43" s="229"/>
      <c r="H43" s="230"/>
      <c r="I43" s="27" t="s">
        <v>19</v>
      </c>
      <c r="J43" s="26" t="s">
        <v>27</v>
      </c>
      <c r="K43" s="216" t="s">
        <v>64</v>
      </c>
      <c r="L43" s="214" t="s">
        <v>46</v>
      </c>
      <c r="M43" s="297" t="s">
        <v>65</v>
      </c>
    </row>
    <row r="44" spans="1:18" ht="15" thickBot="1" x14ac:dyDescent="0.25">
      <c r="A44" s="37" t="s">
        <v>17</v>
      </c>
      <c r="B44" s="237"/>
      <c r="C44" s="238"/>
      <c r="D44" s="238"/>
      <c r="E44" s="238"/>
      <c r="F44" s="238"/>
      <c r="G44" s="238"/>
      <c r="H44" s="239"/>
      <c r="I44" s="27">
        <v>2015</v>
      </c>
      <c r="J44" s="38">
        <v>2015</v>
      </c>
      <c r="K44" s="218"/>
      <c r="L44" s="219"/>
      <c r="M44" s="299"/>
    </row>
    <row r="45" spans="1:18" ht="23.25" customHeight="1" thickTop="1" x14ac:dyDescent="0.2">
      <c r="A45" s="88" t="s">
        <v>4</v>
      </c>
      <c r="B45" s="324" t="s">
        <v>57</v>
      </c>
      <c r="C45" s="324"/>
      <c r="D45" s="324"/>
      <c r="E45" s="324"/>
      <c r="F45" s="324"/>
      <c r="G45" s="324"/>
      <c r="H45" s="324"/>
      <c r="I45" s="89" t="e">
        <f>'kapitalne pomoći'!#REF!</f>
        <v>#REF!</v>
      </c>
      <c r="J45" s="90" t="e">
        <f>'kapitalne pomoći'!#REF!</f>
        <v>#REF!</v>
      </c>
      <c r="K45" s="91">
        <v>1600000</v>
      </c>
      <c r="L45" s="92">
        <v>635000</v>
      </c>
      <c r="M45" s="92">
        <v>635000</v>
      </c>
    </row>
    <row r="46" spans="1:18" ht="9" customHeight="1" x14ac:dyDescent="0.2">
      <c r="A46" s="274" t="s">
        <v>6</v>
      </c>
      <c r="B46" s="276" t="s">
        <v>22</v>
      </c>
      <c r="C46" s="276"/>
      <c r="D46" s="276"/>
      <c r="E46" s="276"/>
      <c r="F46" s="276"/>
      <c r="G46" s="276"/>
      <c r="H46" s="276"/>
      <c r="I46" s="277" t="e">
        <f>'kapitalne pomoći'!$J$5</f>
        <v>#REF!</v>
      </c>
      <c r="J46" s="280" t="e">
        <f>'kapitalne pomoći'!K5</f>
        <v>#REF!</v>
      </c>
      <c r="K46" s="279">
        <v>870000</v>
      </c>
      <c r="L46" s="281">
        <v>870000</v>
      </c>
      <c r="M46" s="281">
        <v>870000</v>
      </c>
    </row>
    <row r="47" spans="1:18" ht="10.5" customHeight="1" x14ac:dyDescent="0.2">
      <c r="A47" s="274"/>
      <c r="B47" s="276"/>
      <c r="C47" s="276"/>
      <c r="D47" s="276"/>
      <c r="E47" s="276"/>
      <c r="F47" s="276"/>
      <c r="G47" s="276"/>
      <c r="H47" s="276"/>
      <c r="I47" s="277"/>
      <c r="J47" s="280"/>
      <c r="K47" s="279"/>
      <c r="L47" s="281"/>
      <c r="M47" s="281"/>
    </row>
    <row r="48" spans="1:18" ht="6.75" customHeight="1" x14ac:dyDescent="0.2">
      <c r="A48" s="274"/>
      <c r="B48" s="276"/>
      <c r="C48" s="276"/>
      <c r="D48" s="276"/>
      <c r="E48" s="276"/>
      <c r="F48" s="276"/>
      <c r="G48" s="276"/>
      <c r="H48" s="276"/>
      <c r="I48" s="277"/>
      <c r="J48" s="280"/>
      <c r="K48" s="279"/>
      <c r="L48" s="281"/>
      <c r="M48" s="281"/>
    </row>
    <row r="49" spans="1:13" ht="27.75" customHeight="1" x14ac:dyDescent="0.2">
      <c r="A49" s="274" t="s">
        <v>7</v>
      </c>
      <c r="B49" s="276" t="s">
        <v>74</v>
      </c>
      <c r="C49" s="276"/>
      <c r="D49" s="276"/>
      <c r="E49" s="276"/>
      <c r="F49" s="276"/>
      <c r="G49" s="276"/>
      <c r="H49" s="276"/>
      <c r="I49" s="21" t="e">
        <f>'kapitalne pomoći'!$J$7</f>
        <v>#REF!</v>
      </c>
      <c r="J49" s="83" t="e">
        <f>'kapitalne pomoći'!$J$7</f>
        <v>#REF!</v>
      </c>
      <c r="K49" s="279">
        <v>300000</v>
      </c>
      <c r="L49" s="63">
        <v>300000</v>
      </c>
      <c r="M49" s="281">
        <v>300000</v>
      </c>
    </row>
    <row r="50" spans="1:13" ht="10.5" hidden="1" customHeight="1" x14ac:dyDescent="0.2">
      <c r="A50" s="274"/>
      <c r="B50" s="276"/>
      <c r="C50" s="276"/>
      <c r="D50" s="276"/>
      <c r="E50" s="276"/>
      <c r="F50" s="276"/>
      <c r="G50" s="276"/>
      <c r="H50" s="276"/>
      <c r="I50" s="21"/>
      <c r="J50" s="84"/>
      <c r="K50" s="286"/>
      <c r="L50" s="94"/>
      <c r="M50" s="281"/>
    </row>
    <row r="51" spans="1:13" ht="11.25" hidden="1" customHeight="1" x14ac:dyDescent="0.2">
      <c r="A51" s="274"/>
      <c r="B51" s="276"/>
      <c r="C51" s="276"/>
      <c r="D51" s="276"/>
      <c r="E51" s="276"/>
      <c r="F51" s="276"/>
      <c r="G51" s="276"/>
      <c r="H51" s="276"/>
      <c r="I51" s="21"/>
      <c r="J51" s="84"/>
      <c r="K51" s="286"/>
      <c r="L51" s="94"/>
      <c r="M51" s="281"/>
    </row>
    <row r="52" spans="1:13" ht="12.75" hidden="1" customHeight="1" x14ac:dyDescent="0.2">
      <c r="A52" s="274"/>
      <c r="B52" s="276"/>
      <c r="C52" s="276"/>
      <c r="D52" s="276"/>
      <c r="E52" s="276"/>
      <c r="F52" s="276"/>
      <c r="G52" s="276"/>
      <c r="H52" s="276"/>
      <c r="I52" s="21" t="e">
        <f>'kapitalne pomoći'!#REF!</f>
        <v>#REF!</v>
      </c>
      <c r="J52" s="84"/>
      <c r="K52" s="95"/>
      <c r="L52" s="64"/>
      <c r="M52" s="281"/>
    </row>
    <row r="53" spans="1:13" ht="12.75" hidden="1" customHeight="1" x14ac:dyDescent="0.2">
      <c r="A53" s="17"/>
      <c r="B53" s="276"/>
      <c r="C53" s="276"/>
      <c r="D53" s="276"/>
      <c r="E53" s="276"/>
      <c r="F53" s="276"/>
      <c r="G53" s="276"/>
      <c r="H53" s="276"/>
      <c r="I53" s="21"/>
      <c r="J53" s="85"/>
      <c r="K53" s="93"/>
      <c r="L53" s="94"/>
      <c r="M53" s="63"/>
    </row>
    <row r="54" spans="1:13" ht="11.25" hidden="1" customHeight="1" x14ac:dyDescent="0.2">
      <c r="A54" s="17"/>
      <c r="B54" s="276"/>
      <c r="C54" s="276"/>
      <c r="D54" s="276"/>
      <c r="E54" s="276"/>
      <c r="F54" s="276"/>
      <c r="G54" s="276"/>
      <c r="H54" s="276"/>
      <c r="I54" s="21"/>
      <c r="J54" s="85"/>
      <c r="K54" s="96"/>
      <c r="L54" s="65"/>
      <c r="M54" s="63"/>
    </row>
    <row r="55" spans="1:13" ht="12.75" customHeight="1" x14ac:dyDescent="0.2">
      <c r="A55" s="274" t="s">
        <v>8</v>
      </c>
      <c r="B55" s="283" t="s">
        <v>75</v>
      </c>
      <c r="C55" s="283"/>
      <c r="D55" s="283"/>
      <c r="E55" s="283"/>
      <c r="F55" s="283"/>
      <c r="G55" s="283"/>
      <c r="H55" s="283"/>
      <c r="I55" s="277">
        <f>'kapitalne pomoći'!$J$9</f>
        <v>367000</v>
      </c>
      <c r="J55" s="280">
        <f>'kapitalne pomoći'!K9</f>
        <v>364000</v>
      </c>
      <c r="K55" s="279">
        <v>100000</v>
      </c>
      <c r="L55" s="281">
        <v>0</v>
      </c>
      <c r="M55" s="281">
        <v>0</v>
      </c>
    </row>
    <row r="56" spans="1:13" ht="12.75" customHeight="1" thickBot="1" x14ac:dyDescent="0.25">
      <c r="A56" s="275"/>
      <c r="B56" s="284"/>
      <c r="C56" s="284"/>
      <c r="D56" s="284"/>
      <c r="E56" s="284"/>
      <c r="F56" s="284"/>
      <c r="G56" s="284"/>
      <c r="H56" s="284"/>
      <c r="I56" s="278"/>
      <c r="J56" s="328"/>
      <c r="K56" s="285"/>
      <c r="L56" s="323"/>
      <c r="M56" s="282"/>
    </row>
    <row r="57" spans="1:13" ht="24" customHeight="1" thickTop="1" x14ac:dyDescent="0.2">
      <c r="A57" s="273" t="s">
        <v>16</v>
      </c>
      <c r="B57" s="273"/>
      <c r="C57" s="273"/>
      <c r="D57" s="273"/>
      <c r="E57" s="273"/>
      <c r="F57" s="273"/>
      <c r="G57" s="273"/>
      <c r="H57" s="273"/>
      <c r="I57" s="44" t="e">
        <f>#REF!+I45+I46+I49+I52+#REF!+I55+#REF!</f>
        <v>#REF!</v>
      </c>
      <c r="J57" s="86" t="e">
        <f>#REF!+J45+J46+J49+J52+#REF!+J55+#REF!</f>
        <v>#REF!</v>
      </c>
      <c r="K57" s="87">
        <f>SUM(K45:K56)</f>
        <v>2870000</v>
      </c>
      <c r="L57" s="66">
        <f>SUM(L45:L56)</f>
        <v>1805000</v>
      </c>
      <c r="M57" s="66">
        <f>SUM(M45:M56)</f>
        <v>1805000</v>
      </c>
    </row>
    <row r="58" spans="1:13" ht="12.75" customHeight="1" x14ac:dyDescent="0.2"/>
    <row r="59" spans="1:13" ht="12.75" customHeight="1" x14ac:dyDescent="0.2"/>
  </sheetData>
  <sheetProtection selectLockedCells="1" selectUnlockedCells="1"/>
  <mergeCells count="99">
    <mergeCell ref="L55:L56"/>
    <mergeCell ref="I46:I48"/>
    <mergeCell ref="B45:H45"/>
    <mergeCell ref="B46:H48"/>
    <mergeCell ref="B27:H28"/>
    <mergeCell ref="B49:H52"/>
    <mergeCell ref="B29:H31"/>
    <mergeCell ref="J55:J56"/>
    <mergeCell ref="A41:H41"/>
    <mergeCell ref="L46:L48"/>
    <mergeCell ref="A27:A28"/>
    <mergeCell ref="B40:H40"/>
    <mergeCell ref="B36:H37"/>
    <mergeCell ref="I29:I31"/>
    <mergeCell ref="B32:H35"/>
    <mergeCell ref="J36:J37"/>
    <mergeCell ref="I7:I8"/>
    <mergeCell ref="M29:M31"/>
    <mergeCell ref="M32:M35"/>
    <mergeCell ref="I9:I11"/>
    <mergeCell ref="J32:J33"/>
    <mergeCell ref="A19:H19"/>
    <mergeCell ref="A16:A17"/>
    <mergeCell ref="M9:M11"/>
    <mergeCell ref="L7:L8"/>
    <mergeCell ref="J9:J11"/>
    <mergeCell ref="M5:M6"/>
    <mergeCell ref="M25:M26"/>
    <mergeCell ref="M43:M44"/>
    <mergeCell ref="B39:H39"/>
    <mergeCell ref="L27:L28"/>
    <mergeCell ref="L29:L31"/>
    <mergeCell ref="L32:L33"/>
    <mergeCell ref="L36:L37"/>
    <mergeCell ref="B7:H8"/>
    <mergeCell ref="B9:H11"/>
    <mergeCell ref="C3:M3"/>
    <mergeCell ref="A12:A15"/>
    <mergeCell ref="A36:A37"/>
    <mergeCell ref="J7:J8"/>
    <mergeCell ref="A7:A8"/>
    <mergeCell ref="A9:A11"/>
    <mergeCell ref="B16:H17"/>
    <mergeCell ref="K7:K8"/>
    <mergeCell ref="K12:K13"/>
    <mergeCell ref="K9:K11"/>
    <mergeCell ref="M49:M52"/>
    <mergeCell ref="I27:I28"/>
    <mergeCell ref="I32:I33"/>
    <mergeCell ref="I12:I13"/>
    <mergeCell ref="I36:I37"/>
    <mergeCell ref="M7:M8"/>
    <mergeCell ref="M46:M48"/>
    <mergeCell ref="L16:L17"/>
    <mergeCell ref="K32:K34"/>
    <mergeCell ref="M12:M15"/>
    <mergeCell ref="M55:M56"/>
    <mergeCell ref="A46:A48"/>
    <mergeCell ref="A29:A31"/>
    <mergeCell ref="A32:A35"/>
    <mergeCell ref="A49:A52"/>
    <mergeCell ref="B55:H56"/>
    <mergeCell ref="M36:M37"/>
    <mergeCell ref="K55:K56"/>
    <mergeCell ref="K49:K51"/>
    <mergeCell ref="B53:H53"/>
    <mergeCell ref="A57:H57"/>
    <mergeCell ref="A55:A56"/>
    <mergeCell ref="B54:H54"/>
    <mergeCell ref="I55:I56"/>
    <mergeCell ref="K46:K48"/>
    <mergeCell ref="J46:J48"/>
    <mergeCell ref="K29:K31"/>
    <mergeCell ref="C23:M24"/>
    <mergeCell ref="J29:J31"/>
    <mergeCell ref="K14:K15"/>
    <mergeCell ref="M27:M28"/>
    <mergeCell ref="M16:M17"/>
    <mergeCell ref="B12:H15"/>
    <mergeCell ref="B5:H6"/>
    <mergeCell ref="B25:H26"/>
    <mergeCell ref="B43:H44"/>
    <mergeCell ref="K36:K37"/>
    <mergeCell ref="J27:J28"/>
    <mergeCell ref="I16:I17"/>
    <mergeCell ref="B18:H18"/>
    <mergeCell ref="B38:H38"/>
    <mergeCell ref="J16:J17"/>
    <mergeCell ref="J12:J13"/>
    <mergeCell ref="L5:L6"/>
    <mergeCell ref="K5:K6"/>
    <mergeCell ref="K25:K26"/>
    <mergeCell ref="L25:L26"/>
    <mergeCell ref="K43:K44"/>
    <mergeCell ref="L43:L44"/>
    <mergeCell ref="L9:L11"/>
    <mergeCell ref="L12:L13"/>
    <mergeCell ref="K16:K17"/>
    <mergeCell ref="K27:K28"/>
  </mergeCells>
  <phoneticPr fontId="0" type="noConversion"/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investicije</vt:lpstr>
      <vt:lpstr>kapitalne pomoći</vt:lpstr>
      <vt:lpstr>Struktura financiranja</vt:lpstr>
      <vt:lpstr>'Struktura financiranja'!Podrucje_ispisa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Gorički</dc:creator>
  <cp:lastModifiedBy>Zoran Gumbas</cp:lastModifiedBy>
  <cp:lastPrinted>2018-12-03T09:08:18Z</cp:lastPrinted>
  <dcterms:created xsi:type="dcterms:W3CDTF">2012-07-02T05:55:25Z</dcterms:created>
  <dcterms:modified xsi:type="dcterms:W3CDTF">2018-12-19T07:12:09Z</dcterms:modified>
</cp:coreProperties>
</file>