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euzimanja\Svjetlana\29.12\proračun 2021\"/>
    </mc:Choice>
  </mc:AlternateContent>
  <bookViews>
    <workbookView xWindow="32760" yWindow="32760" windowWidth="28800" windowHeight="11925"/>
  </bookViews>
  <sheets>
    <sheet name="investicije" sheetId="1" r:id="rId1"/>
    <sheet name="kapitalne pomoći" sheetId="2" r:id="rId2"/>
    <sheet name="Struktura financiranja" sheetId="3" r:id="rId3"/>
  </sheets>
  <calcPr calcId="191029"/>
</workbook>
</file>

<file path=xl/calcChain.xml><?xml version="1.0" encoding="utf-8"?>
<calcChain xmlns="http://schemas.openxmlformats.org/spreadsheetml/2006/main">
  <c r="J34" i="1" l="1"/>
  <c r="K34" i="1"/>
  <c r="L34" i="1"/>
  <c r="M34" i="1"/>
  <c r="N34" i="1"/>
  <c r="N11" i="1"/>
  <c r="M11" i="1"/>
  <c r="L11" i="1"/>
  <c r="N18" i="2"/>
  <c r="N19" i="2"/>
  <c r="M18" i="2"/>
  <c r="L18" i="2"/>
  <c r="M19" i="2"/>
  <c r="L27" i="1"/>
  <c r="M27" i="1"/>
  <c r="N27" i="1"/>
  <c r="K8" i="2"/>
  <c r="J8" i="2"/>
  <c r="J47" i="3"/>
  <c r="J55" i="3"/>
  <c r="N31" i="1"/>
  <c r="M31" i="1"/>
  <c r="N21" i="1"/>
  <c r="M21" i="1"/>
  <c r="N16" i="1"/>
  <c r="M16" i="1"/>
  <c r="N7" i="1"/>
  <c r="M7" i="1"/>
  <c r="L16" i="1"/>
  <c r="L7" i="1"/>
  <c r="N55" i="3"/>
  <c r="M55" i="3"/>
  <c r="N36" i="3"/>
  <c r="M36" i="3"/>
  <c r="N18" i="3"/>
  <c r="M18" i="3"/>
  <c r="L18" i="3"/>
  <c r="L31" i="1"/>
  <c r="L21" i="1"/>
  <c r="L37" i="1"/>
  <c r="K6" i="3"/>
  <c r="K8" i="3"/>
  <c r="K15" i="3"/>
  <c r="K11" i="3"/>
  <c r="K18" i="3"/>
  <c r="K5" i="2"/>
  <c r="K42" i="3"/>
  <c r="K14" i="2"/>
  <c r="K53" i="3"/>
  <c r="K31" i="1"/>
  <c r="K27" i="1"/>
  <c r="K21" i="1"/>
  <c r="K16" i="1"/>
  <c r="K29" i="3"/>
  <c r="K11" i="1"/>
  <c r="K7" i="1"/>
  <c r="K27" i="3"/>
  <c r="K37" i="1"/>
  <c r="K20" i="2"/>
  <c r="J6" i="3"/>
  <c r="J15" i="3"/>
  <c r="J11" i="3"/>
  <c r="J18" i="3"/>
  <c r="J8" i="3"/>
  <c r="J5" i="2"/>
  <c r="J18" i="2"/>
  <c r="J42" i="3"/>
  <c r="J50" i="3"/>
  <c r="J31" i="1"/>
  <c r="J21" i="1"/>
  <c r="J16" i="1"/>
  <c r="J11" i="1"/>
  <c r="J7" i="1"/>
  <c r="J14" i="2"/>
  <c r="J53" i="3"/>
  <c r="K41" i="3"/>
  <c r="J27" i="1"/>
  <c r="J32" i="3"/>
  <c r="L36" i="3"/>
  <c r="J41" i="3"/>
  <c r="L55" i="3"/>
  <c r="K18" i="2"/>
  <c r="K32" i="3"/>
  <c r="J37" i="1"/>
  <c r="J27" i="3"/>
  <c r="J36" i="3"/>
  <c r="J29" i="3"/>
  <c r="N37" i="1"/>
  <c r="M37" i="1"/>
  <c r="N38" i="1"/>
  <c r="M38" i="1"/>
  <c r="J20" i="2"/>
  <c r="K36" i="3"/>
  <c r="K38" i="1"/>
  <c r="K47" i="3"/>
  <c r="K55" i="3"/>
</calcChain>
</file>

<file path=xl/sharedStrings.xml><?xml version="1.0" encoding="utf-8"?>
<sst xmlns="http://schemas.openxmlformats.org/spreadsheetml/2006/main" count="141" uniqueCount="78">
  <si>
    <t>REPUBLIKA HRVATSKA</t>
  </si>
  <si>
    <t>Krapinsko-zagorska županija</t>
  </si>
  <si>
    <t>Županijska skupština</t>
  </si>
  <si>
    <t>O P I S</t>
  </si>
  <si>
    <t>1.</t>
  </si>
  <si>
    <t>- decentralizirana sredstva</t>
  </si>
  <si>
    <t>2.</t>
  </si>
  <si>
    <t>3.</t>
  </si>
  <si>
    <t>4.</t>
  </si>
  <si>
    <t>5.</t>
  </si>
  <si>
    <t>6.</t>
  </si>
  <si>
    <t>7.</t>
  </si>
  <si>
    <t>OPREMA KZŽ</t>
  </si>
  <si>
    <t>UKUPNO INVESTICIJE</t>
  </si>
  <si>
    <t>UKUPNO KAPITALNE POMOĆI I DONACIJE</t>
  </si>
  <si>
    <t>br.</t>
  </si>
  <si>
    <t xml:space="preserve">Red. </t>
  </si>
  <si>
    <t>PLAN</t>
  </si>
  <si>
    <t>DECENTRALIZIRANA SREDSTVA</t>
  </si>
  <si>
    <t>ZAŠTITA OKOLIŠA</t>
  </si>
  <si>
    <t xml:space="preserve">PLAN </t>
  </si>
  <si>
    <t>STRUKTURA IZVORA FINANCIRANJA</t>
  </si>
  <si>
    <t>UKUPNO KAPITALNE POMOĆI,  DONACIJE I INVESTICIJE</t>
  </si>
  <si>
    <t xml:space="preserve">ZDRAVSTVO </t>
  </si>
  <si>
    <t>I IZMJENA PLANA</t>
  </si>
  <si>
    <t>- decentralizirana sredstva - prijevozna sredstva</t>
  </si>
  <si>
    <t xml:space="preserve">IZGRADNJA, ADAPT. I DOGR. ŠKOLSKIH OBJEKATA - O.Š. </t>
  </si>
  <si>
    <t>OPREMA ZA ŠKOLE I ULAG. U RAČ. PROGRAME, POMAGALA</t>
  </si>
  <si>
    <t>- opći prihodi i primici (vlastita sredstva)</t>
  </si>
  <si>
    <t xml:space="preserve">R. br. </t>
  </si>
  <si>
    <t xml:space="preserve">PLAN  RAZVOJNIH PROGRAMA - INVESTICIJE </t>
  </si>
  <si>
    <t>OPREMA ZA ZDRAVSTVO I PRIJEVOZNA SREDSTVA</t>
  </si>
  <si>
    <t>- decentralizirana sredstva - medicinska, laboratorijska i ostala oprema</t>
  </si>
  <si>
    <t>- EU sredstva (prijenos preko nadležnog ministarstva)</t>
  </si>
  <si>
    <t xml:space="preserve"> PLAN RAZVOJNIH PROGRAMA - KAPITALNE POMOĆI I DONACIJE  </t>
  </si>
  <si>
    <t>OBRAZOVANJE (ŠKOLE)</t>
  </si>
  <si>
    <t>- sredstava Državnog proračuna</t>
  </si>
  <si>
    <t>SVEUKUPNO INVESTICIJE I KAPITALNE POMOĆI I DONACIJE</t>
  </si>
  <si>
    <t>IZGRADNJA, ADAPT. I DOGRADNJA U ZDRAVSTVU (građevinski objekti)</t>
  </si>
  <si>
    <t>- opći prihodi i primici</t>
  </si>
  <si>
    <t>- namjenska sredstva (oprema)</t>
  </si>
  <si>
    <t xml:space="preserve">KAPITALNE POMOĆI I DONACIJE - KOMUNALNA INFRASTRUKTURA </t>
  </si>
  <si>
    <t xml:space="preserve"> </t>
  </si>
  <si>
    <t>OSTALO</t>
  </si>
  <si>
    <t>PROMET</t>
  </si>
  <si>
    <t>- decentralizirana sredstva - osnovne škole</t>
  </si>
  <si>
    <t>- decentralizirana sredstva - srednje škole</t>
  </si>
  <si>
    <t>- decentralizirana sredstva - ulaganja u ostalu opremu i knjige</t>
  </si>
  <si>
    <t>EU SREDSTVA (prijenos preko nadležnog ministarstva)</t>
  </si>
  <si>
    <t>KAPITALNE POMOĆI I DONACIJE - PROMET</t>
  </si>
  <si>
    <t>- decentralizirana sredstva - licence i računalni programi</t>
  </si>
  <si>
    <t>KAPITALNE POMOĆI I DONACIJE - CIVILNA ZAŠTITA</t>
  </si>
  <si>
    <t>SREDSTVA ZA RAD UPRAVNIH TIJELA i ADAPTACIJA ZGRADE</t>
  </si>
  <si>
    <t>PRORAČUNSKI KORISNICI (ZARA, ZAVOD i JU)</t>
  </si>
  <si>
    <t>KOMUNALNA INFRASTRUKTURA</t>
  </si>
  <si>
    <t>CIVILNA ZAŠTITA</t>
  </si>
  <si>
    <t>SREDSTVA DRŽAVNOG PRORAČUNA</t>
  </si>
  <si>
    <t>PROJEKCIJA 2022.</t>
  </si>
  <si>
    <t>- sredstva izvanproračunskih korisnika Državnog proračuna (Hrvatske vode)</t>
  </si>
  <si>
    <t xml:space="preserve">KAPITALNE POMOĆI I DONACIJE - ZAŠTITA OKOLIŠA </t>
  </si>
  <si>
    <t>DODATNA ULAGANJA KZŽ (građevinski objekti)</t>
  </si>
  <si>
    <t>- opći prihodi i primici (objekti u okviru projekata Javne ustanove)</t>
  </si>
  <si>
    <t xml:space="preserve">RAZLIKA </t>
  </si>
  <si>
    <t>- opći prihodi i primici (oprema)</t>
  </si>
  <si>
    <t>PLAN 2021.</t>
  </si>
  <si>
    <t>PROJEKCIJA 2023.</t>
  </si>
  <si>
    <t xml:space="preserve">KAPITALNE POMOĆI I DONACIJE - SANACIJA ŠTETA OD POTRESA </t>
  </si>
  <si>
    <t>- EU sredstva-prijenos preko nadležnog ministarstva (sigurna kuća)</t>
  </si>
  <si>
    <t>- EU sredstva (prijenos preko nadležnog ministarstva) (sigurna kuća, ZEZ)</t>
  </si>
  <si>
    <t>- opći prihodi i primici (ZEZ, zgrada KZŽ)</t>
  </si>
  <si>
    <t>KAPITALNE POMOĆI I DONACIJE - KULTURA I SPOMEN OBILJEŽJA</t>
  </si>
  <si>
    <t>- opći prihodi i primici (oprema za rad KZŽ)</t>
  </si>
  <si>
    <t>OPĆI PRIHODI I PRIMICI (vlastita sredstva)</t>
  </si>
  <si>
    <t>- sredstva JLS</t>
  </si>
  <si>
    <t>SIGURNA KUĆA, ZEZ</t>
  </si>
  <si>
    <t>SANACIJA ŠTETA OD POTRESA</t>
  </si>
  <si>
    <t>KULTURA I SPOMEN OBILJEŽJA</t>
  </si>
  <si>
    <t xml:space="preserve">OPREMA I IZGRADNJA OBJEKATA ZA ZARA-u, ZAVOD, JU i SIGURNA KUĆA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</si>
</sst>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77" formatCode="_-* #,##0\ _k_n_-;\-* #,##0\ _k_n_-;_-* &quot;-&quot;??\ _k_n_-;_-@_-"/>
  </numFmts>
  <fonts count="13" x14ac:knownFonts="1">
    <font>
      <sz val="10"/>
      <name val="Arial"/>
      <family val="2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41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7" fillId="2" borderId="0" xfId="0" applyFont="1" applyFill="1"/>
    <xf numFmtId="43" fontId="0" fillId="0" borderId="0" xfId="0" applyNumberFormat="1"/>
    <xf numFmtId="177" fontId="1" fillId="0" borderId="0" xfId="1" applyNumberFormat="1"/>
    <xf numFmtId="0" fontId="10" fillId="0" borderId="0" xfId="0" applyFont="1"/>
    <xf numFmtId="177" fontId="2" fillId="0" borderId="0" xfId="0" applyNumberFormat="1" applyFont="1"/>
    <xf numFmtId="0" fontId="3" fillId="0" borderId="1" xfId="0" applyFont="1" applyBorder="1" applyAlignment="1">
      <alignment horizontal="right" vertical="center"/>
    </xf>
    <xf numFmtId="43" fontId="6" fillId="0" borderId="2" xfId="1" applyFont="1" applyBorder="1" applyAlignment="1">
      <alignment horizontal="right" vertical="distributed"/>
    </xf>
    <xf numFmtId="43" fontId="3" fillId="0" borderId="2" xfId="1" applyFont="1" applyBorder="1" applyAlignment="1">
      <alignment horizontal="right" vertical="distributed"/>
    </xf>
    <xf numFmtId="0" fontId="6" fillId="0" borderId="0" xfId="0" applyFont="1"/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1" fillId="0" borderId="0" xfId="0" applyFont="1"/>
    <xf numFmtId="0" fontId="3" fillId="0" borderId="0" xfId="0" applyFont="1" applyBorder="1" applyAlignment="1">
      <alignment horizontal="right" vertical="center"/>
    </xf>
    <xf numFmtId="3" fontId="11" fillId="0" borderId="0" xfId="0" applyNumberFormat="1" applyFont="1"/>
    <xf numFmtId="43" fontId="6" fillId="0" borderId="3" xfId="1" applyFont="1" applyBorder="1" applyAlignment="1">
      <alignment horizontal="center" vertical="justify"/>
    </xf>
    <xf numFmtId="43" fontId="3" fillId="0" borderId="5" xfId="1" applyFont="1" applyBorder="1" applyAlignment="1">
      <alignment horizontal="right" vertical="distributed"/>
    </xf>
    <xf numFmtId="3" fontId="6" fillId="3" borderId="6" xfId="0" applyNumberFormat="1" applyFont="1" applyFill="1" applyBorder="1" applyAlignment="1">
      <alignment horizontal="right" vertical="center"/>
    </xf>
    <xf numFmtId="4" fontId="6" fillId="4" borderId="7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justify"/>
    </xf>
    <xf numFmtId="49" fontId="6" fillId="4" borderId="11" xfId="0" applyNumberFormat="1" applyFont="1" applyFill="1" applyBorder="1" applyAlignment="1">
      <alignment vertical="center"/>
    </xf>
    <xf numFmtId="49" fontId="12" fillId="4" borderId="7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43" fontId="3" fillId="6" borderId="7" xfId="1" applyFont="1" applyFill="1" applyBorder="1" applyAlignment="1">
      <alignment horizontal="right" vertical="distributed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49" fontId="3" fillId="7" borderId="16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177" fontId="6" fillId="3" borderId="2" xfId="1" applyNumberFormat="1" applyFont="1" applyFill="1" applyBorder="1" applyAlignment="1">
      <alignment horizontal="right" vertical="justify"/>
    </xf>
    <xf numFmtId="43" fontId="6" fillId="3" borderId="19" xfId="1" applyFont="1" applyFill="1" applyBorder="1" applyAlignment="1">
      <alignment horizontal="center" vertical="center"/>
    </xf>
    <xf numFmtId="177" fontId="6" fillId="3" borderId="20" xfId="1" applyNumberFormat="1" applyFont="1" applyFill="1" applyBorder="1" applyAlignment="1">
      <alignment vertical="center"/>
    </xf>
    <xf numFmtId="4" fontId="6" fillId="3" borderId="20" xfId="1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6" fillId="7" borderId="21" xfId="0" applyNumberFormat="1" applyFont="1" applyFill="1" applyBorder="1" applyAlignment="1">
      <alignment vertical="center"/>
    </xf>
    <xf numFmtId="4" fontId="6" fillId="3" borderId="22" xfId="0" applyNumberFormat="1" applyFont="1" applyFill="1" applyBorder="1" applyAlignment="1">
      <alignment horizontal="right" vertical="center"/>
    </xf>
    <xf numFmtId="4" fontId="6" fillId="3" borderId="19" xfId="1" applyNumberFormat="1" applyFont="1" applyFill="1" applyBorder="1" applyAlignment="1">
      <alignment horizontal="right" vertical="center"/>
    </xf>
    <xf numFmtId="4" fontId="6" fillId="4" borderId="23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4" fontId="6" fillId="3" borderId="24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center" vertical="justify"/>
    </xf>
    <xf numFmtId="0" fontId="6" fillId="5" borderId="25" xfId="0" applyFont="1" applyFill="1" applyBorder="1" applyAlignment="1">
      <alignment horizontal="center" vertical="justify"/>
    </xf>
    <xf numFmtId="4" fontId="6" fillId="0" borderId="26" xfId="1" applyNumberFormat="1" applyFont="1" applyBorder="1" applyAlignment="1">
      <alignment horizontal="right" vertical="distributed"/>
    </xf>
    <xf numFmtId="4" fontId="3" fillId="0" borderId="26" xfId="1" applyNumberFormat="1" applyFont="1" applyBorder="1" applyAlignment="1">
      <alignment horizontal="right" vertical="distributed"/>
    </xf>
    <xf numFmtId="4" fontId="3" fillId="0" borderId="27" xfId="1" applyNumberFormat="1" applyFont="1" applyBorder="1" applyAlignment="1">
      <alignment horizontal="right" vertical="distributed"/>
    </xf>
    <xf numFmtId="4" fontId="6" fillId="6" borderId="28" xfId="1" applyNumberFormat="1" applyFont="1" applyFill="1" applyBorder="1" applyAlignment="1">
      <alignment horizontal="right" vertical="distributed"/>
    </xf>
    <xf numFmtId="4" fontId="6" fillId="4" borderId="28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4" fontId="6" fillId="3" borderId="29" xfId="1" applyNumberFormat="1" applyFont="1" applyFill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3" borderId="32" xfId="0" applyNumberFormat="1" applyFont="1" applyFill="1" applyBorder="1" applyAlignment="1">
      <alignment horizontal="right" vertical="center"/>
    </xf>
    <xf numFmtId="43" fontId="6" fillId="0" borderId="33" xfId="1" applyFont="1" applyBorder="1" applyAlignment="1">
      <alignment horizontal="center" vertical="justify"/>
    </xf>
    <xf numFmtId="0" fontId="11" fillId="0" borderId="33" xfId="0" applyFont="1" applyBorder="1" applyAlignment="1">
      <alignment horizontal="center" vertical="justify"/>
    </xf>
    <xf numFmtId="43" fontId="12" fillId="0" borderId="33" xfId="1" applyFont="1" applyBorder="1" applyAlignment="1">
      <alignment horizontal="center" vertical="justify"/>
    </xf>
    <xf numFmtId="43" fontId="6" fillId="3" borderId="34" xfId="1" applyFont="1" applyFill="1" applyBorder="1" applyAlignment="1">
      <alignment horizontal="center" vertical="center"/>
    </xf>
    <xf numFmtId="4" fontId="6" fillId="3" borderId="35" xfId="1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43" fontId="6" fillId="0" borderId="36" xfId="1" applyFont="1" applyBorder="1" applyAlignment="1">
      <alignment horizontal="center" vertical="justify"/>
    </xf>
    <xf numFmtId="43" fontId="6" fillId="0" borderId="37" xfId="1" applyFont="1" applyBorder="1" applyAlignment="1">
      <alignment horizontal="center" vertical="justify"/>
    </xf>
    <xf numFmtId="4" fontId="6" fillId="0" borderId="38" xfId="1" applyNumberFormat="1" applyFont="1" applyBorder="1" applyAlignment="1">
      <alignment horizontal="right" vertical="center"/>
    </xf>
    <xf numFmtId="4" fontId="6" fillId="0" borderId="36" xfId="1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4" fontId="6" fillId="0" borderId="42" xfId="0" applyNumberFormat="1" applyFont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4" fontId="8" fillId="2" borderId="26" xfId="0" applyNumberFormat="1" applyFont="1" applyFill="1" applyBorder="1" applyAlignment="1">
      <alignment horizontal="right" vertical="center"/>
    </xf>
    <xf numFmtId="3" fontId="9" fillId="2" borderId="2" xfId="0" applyNumberFormat="1" applyFont="1" applyFill="1" applyBorder="1" applyAlignment="1">
      <alignment horizontal="right" vertical="center"/>
    </xf>
    <xf numFmtId="4" fontId="9" fillId="2" borderId="32" xfId="0" applyNumberFormat="1" applyFont="1" applyFill="1" applyBorder="1" applyAlignment="1">
      <alignment horizontal="right" vertical="center"/>
    </xf>
    <xf numFmtId="0" fontId="9" fillId="0" borderId="0" xfId="0" applyFont="1"/>
    <xf numFmtId="4" fontId="9" fillId="2" borderId="45" xfId="0" applyNumberFormat="1" applyFont="1" applyFill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3" fontId="9" fillId="2" borderId="22" xfId="0" applyNumberFormat="1" applyFont="1" applyFill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4" fontId="9" fillId="0" borderId="47" xfId="0" applyNumberFormat="1" applyFont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4" borderId="7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4" fontId="8" fillId="3" borderId="24" xfId="0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center"/>
    </xf>
    <xf numFmtId="43" fontId="6" fillId="0" borderId="5" xfId="1" applyFont="1" applyBorder="1" applyAlignment="1">
      <alignment horizontal="right" vertical="distributed"/>
    </xf>
    <xf numFmtId="4" fontId="6" fillId="0" borderId="27" xfId="1" applyNumberFormat="1" applyFont="1" applyBorder="1" applyAlignment="1">
      <alignment horizontal="right" vertical="distributed"/>
    </xf>
    <xf numFmtId="49" fontId="3" fillId="0" borderId="4" xfId="0" applyNumberFormat="1" applyFont="1" applyBorder="1" applyAlignment="1">
      <alignment vertical="center"/>
    </xf>
    <xf numFmtId="0" fontId="3" fillId="0" borderId="48" xfId="0" applyFont="1" applyBorder="1" applyAlignment="1">
      <alignment horizontal="justify" vertical="center"/>
    </xf>
    <xf numFmtId="4" fontId="6" fillId="0" borderId="39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6" fillId="0" borderId="49" xfId="0" applyNumberFormat="1" applyFont="1" applyBorder="1" applyAlignment="1">
      <alignment horizontal="right" vertical="center"/>
    </xf>
    <xf numFmtId="4" fontId="6" fillId="6" borderId="50" xfId="1" applyNumberFormat="1" applyFont="1" applyFill="1" applyBorder="1" applyAlignment="1">
      <alignment horizontal="right" vertical="distributed"/>
    </xf>
    <xf numFmtId="4" fontId="6" fillId="6" borderId="51" xfId="1" applyNumberFormat="1" applyFont="1" applyFill="1" applyBorder="1" applyAlignment="1">
      <alignment horizontal="right" vertical="distributed"/>
    </xf>
    <xf numFmtId="4" fontId="6" fillId="3" borderId="52" xfId="1" applyNumberFormat="1" applyFont="1" applyFill="1" applyBorder="1" applyAlignment="1">
      <alignment horizontal="right" vertical="center"/>
    </xf>
    <xf numFmtId="4" fontId="8" fillId="4" borderId="28" xfId="0" applyNumberFormat="1" applyFont="1" applyFill="1" applyBorder="1" applyAlignment="1">
      <alignment horizontal="right" vertical="center"/>
    </xf>
    <xf numFmtId="4" fontId="8" fillId="4" borderId="50" xfId="0" applyNumberFormat="1" applyFont="1" applyFill="1" applyBorder="1" applyAlignment="1">
      <alignment horizontal="right" vertical="center"/>
    </xf>
    <xf numFmtId="4" fontId="8" fillId="4" borderId="51" xfId="0" applyNumberFormat="1" applyFont="1" applyFill="1" applyBorder="1" applyAlignment="1">
      <alignment horizontal="right" vertical="center"/>
    </xf>
    <xf numFmtId="4" fontId="9" fillId="0" borderId="26" xfId="0" applyNumberFormat="1" applyFont="1" applyBorder="1" applyAlignment="1">
      <alignment horizontal="right" vertical="center"/>
    </xf>
    <xf numFmtId="4" fontId="12" fillId="0" borderId="40" xfId="1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justify"/>
    </xf>
    <xf numFmtId="4" fontId="9" fillId="0" borderId="22" xfId="0" applyNumberFormat="1" applyFont="1" applyBorder="1" applyAlignment="1">
      <alignment horizontal="right" vertical="center"/>
    </xf>
    <xf numFmtId="4" fontId="9" fillId="2" borderId="22" xfId="0" applyNumberFormat="1" applyFont="1" applyFill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distributed"/>
    </xf>
    <xf numFmtId="4" fontId="3" fillId="0" borderId="22" xfId="1" applyNumberFormat="1" applyFont="1" applyBorder="1" applyAlignment="1">
      <alignment horizontal="right" vertical="distributed"/>
    </xf>
    <xf numFmtId="4" fontId="6" fillId="0" borderId="2" xfId="1" applyNumberFormat="1" applyFont="1" applyBorder="1" applyAlignment="1">
      <alignment horizontal="right" vertical="distributed"/>
    </xf>
    <xf numFmtId="4" fontId="6" fillId="0" borderId="22" xfId="1" applyNumberFormat="1" applyFont="1" applyBorder="1" applyAlignment="1">
      <alignment horizontal="right" vertical="distributed"/>
    </xf>
    <xf numFmtId="4" fontId="3" fillId="0" borderId="2" xfId="1" applyNumberFormat="1" applyFont="1" applyBorder="1" applyAlignment="1">
      <alignment horizontal="right" vertical="center"/>
    </xf>
    <xf numFmtId="4" fontId="3" fillId="0" borderId="22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22" xfId="1" applyNumberFormat="1" applyFont="1" applyBorder="1" applyAlignment="1">
      <alignment horizontal="right" vertical="center"/>
    </xf>
    <xf numFmtId="4" fontId="8" fillId="0" borderId="53" xfId="0" applyNumberFormat="1" applyFont="1" applyBorder="1" applyAlignment="1">
      <alignment horizontal="right" vertical="center"/>
    </xf>
    <xf numFmtId="4" fontId="8" fillId="0" borderId="54" xfId="0" applyNumberFormat="1" applyFont="1" applyBorder="1" applyAlignment="1">
      <alignment horizontal="right" vertical="center"/>
    </xf>
    <xf numFmtId="4" fontId="9" fillId="0" borderId="54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4" fontId="8" fillId="0" borderId="55" xfId="0" applyNumberFormat="1" applyFont="1" applyBorder="1" applyAlignment="1">
      <alignment horizontal="right" vertical="center"/>
    </xf>
    <xf numFmtId="4" fontId="8" fillId="0" borderId="56" xfId="0" applyNumberFormat="1" applyFont="1" applyBorder="1" applyAlignment="1">
      <alignment horizontal="right" vertical="center"/>
    </xf>
    <xf numFmtId="4" fontId="8" fillId="2" borderId="53" xfId="0" applyNumberFormat="1" applyFont="1" applyFill="1" applyBorder="1" applyAlignment="1">
      <alignment horizontal="right" vertical="center"/>
    </xf>
    <xf numFmtId="4" fontId="8" fillId="2" borderId="54" xfId="0" applyNumberFormat="1" applyFont="1" applyFill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4" fontId="3" fillId="0" borderId="46" xfId="1" applyNumberFormat="1" applyFont="1" applyBorder="1" applyAlignment="1">
      <alignment horizontal="right" vertical="center"/>
    </xf>
    <xf numFmtId="4" fontId="6" fillId="0" borderId="5" xfId="1" applyNumberFormat="1" applyFont="1" applyBorder="1" applyAlignment="1">
      <alignment horizontal="right" vertical="center"/>
    </xf>
    <xf numFmtId="4" fontId="6" fillId="0" borderId="46" xfId="1" applyNumberFormat="1" applyFont="1" applyBorder="1" applyAlignment="1">
      <alignment horizontal="right" vertical="center"/>
    </xf>
    <xf numFmtId="4" fontId="8" fillId="3" borderId="6" xfId="0" applyNumberFormat="1" applyFont="1" applyFill="1" applyBorder="1" applyAlignment="1">
      <alignment horizontal="right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0" borderId="40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justify"/>
    </xf>
    <xf numFmtId="4" fontId="6" fillId="0" borderId="57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9" fontId="9" fillId="0" borderId="4" xfId="0" applyNumberFormat="1" applyFont="1" applyBorder="1" applyAlignment="1"/>
    <xf numFmtId="0" fontId="9" fillId="0" borderId="4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/>
    </xf>
    <xf numFmtId="49" fontId="9" fillId="0" borderId="2" xfId="0" applyNumberFormat="1" applyFont="1" applyBorder="1" applyAlignment="1"/>
    <xf numFmtId="0" fontId="0" fillId="0" borderId="60" xfId="0" applyBorder="1" applyAlignment="1"/>
    <xf numFmtId="0" fontId="0" fillId="0" borderId="48" xfId="0" applyBorder="1" applyAlignme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3" borderId="6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60" xfId="0" applyNumberFormat="1" applyFont="1" applyBorder="1" applyAlignment="1"/>
    <xf numFmtId="49" fontId="9" fillId="0" borderId="48" xfId="0" applyNumberFormat="1" applyFont="1" applyBorder="1" applyAlignment="1"/>
    <xf numFmtId="0" fontId="9" fillId="0" borderId="5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3" borderId="44" xfId="0" applyFont="1" applyFill="1" applyBorder="1" applyAlignment="1">
      <alignment vertical="center"/>
    </xf>
    <xf numFmtId="0" fontId="9" fillId="0" borderId="20" xfId="0" applyFont="1" applyBorder="1" applyAlignment="1"/>
    <xf numFmtId="0" fontId="9" fillId="0" borderId="62" xfId="0" applyFont="1" applyBorder="1" applyAlignment="1"/>
    <xf numFmtId="0" fontId="9" fillId="0" borderId="2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9" fillId="8" borderId="58" xfId="0" applyFont="1" applyFill="1" applyBorder="1" applyAlignment="1"/>
    <xf numFmtId="0" fontId="9" fillId="8" borderId="59" xfId="0" applyFont="1" applyFill="1" applyBorder="1" applyAlignment="1"/>
    <xf numFmtId="49" fontId="9" fillId="0" borderId="2" xfId="0" applyNumberFormat="1" applyFont="1" applyBorder="1" applyAlignment="1">
      <alignment vertical="center"/>
    </xf>
    <xf numFmtId="49" fontId="9" fillId="0" borderId="60" xfId="0" applyNumberFormat="1" applyFont="1" applyBorder="1" applyAlignment="1">
      <alignment vertical="center"/>
    </xf>
    <xf numFmtId="49" fontId="9" fillId="0" borderId="48" xfId="0" applyNumberFormat="1" applyFont="1" applyBorder="1" applyAlignment="1">
      <alignment vertical="center"/>
    </xf>
    <xf numFmtId="49" fontId="9" fillId="0" borderId="4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5" borderId="63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0" borderId="60" xfId="0" applyFont="1" applyBorder="1" applyAlignment="1">
      <alignment horizontal="justify" vertical="center"/>
    </xf>
    <xf numFmtId="0" fontId="3" fillId="0" borderId="48" xfId="0" applyFont="1" applyBorder="1" applyAlignment="1">
      <alignment horizontal="justify" vertical="center"/>
    </xf>
    <xf numFmtId="0" fontId="0" fillId="0" borderId="60" xfId="0" applyBorder="1" applyAlignment="1">
      <alignment horizontal="justify" vertical="center"/>
    </xf>
    <xf numFmtId="0" fontId="3" fillId="0" borderId="4" xfId="0" applyFont="1" applyBorder="1" applyAlignment="1">
      <alignment vertical="center"/>
    </xf>
    <xf numFmtId="49" fontId="3" fillId="0" borderId="65" xfId="0" applyNumberFormat="1" applyFont="1" applyBorder="1" applyAlignment="1">
      <alignment vertical="center"/>
    </xf>
    <xf numFmtId="49" fontId="3" fillId="0" borderId="66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vertical="center"/>
    </xf>
    <xf numFmtId="49" fontId="6" fillId="4" borderId="7" xfId="0" applyNumberFormat="1" applyFont="1" applyFill="1" applyBorder="1" applyAlignment="1">
      <alignment vertical="center"/>
    </xf>
    <xf numFmtId="0" fontId="3" fillId="8" borderId="58" xfId="0" applyFont="1" applyFill="1" applyBorder="1" applyAlignment="1">
      <alignment vertical="center"/>
    </xf>
    <xf numFmtId="0" fontId="3" fillId="8" borderId="59" xfId="0" applyFont="1" applyFill="1" applyBorder="1" applyAlignment="1">
      <alignment vertical="center"/>
    </xf>
    <xf numFmtId="49" fontId="6" fillId="3" borderId="44" xfId="0" applyNumberFormat="1" applyFont="1" applyFill="1" applyBorder="1" applyAlignment="1">
      <alignment horizontal="justify" vertical="center"/>
    </xf>
    <xf numFmtId="0" fontId="3" fillId="9" borderId="20" xfId="0" applyFont="1" applyFill="1" applyBorder="1" applyAlignment="1">
      <alignment vertical="center"/>
    </xf>
    <xf numFmtId="49" fontId="6" fillId="6" borderId="7" xfId="0" applyNumberFormat="1" applyFont="1" applyFill="1" applyBorder="1" applyAlignment="1">
      <alignment vertical="center"/>
    </xf>
    <xf numFmtId="0" fontId="3" fillId="10" borderId="58" xfId="0" applyFont="1" applyFill="1" applyBorder="1" applyAlignment="1">
      <alignment vertical="center"/>
    </xf>
    <xf numFmtId="0" fontId="3" fillId="10" borderId="59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" fontId="6" fillId="0" borderId="40" xfId="0" applyNumberFormat="1" applyFont="1" applyBorder="1" applyAlignment="1">
      <alignment horizontal="right" vertical="center"/>
    </xf>
    <xf numFmtId="4" fontId="6" fillId="0" borderId="61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40" xfId="1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6" fillId="0" borderId="80" xfId="0" applyNumberFormat="1" applyFont="1" applyBorder="1" applyAlignment="1">
      <alignment horizontal="right" vertical="center"/>
    </xf>
    <xf numFmtId="4" fontId="6" fillId="0" borderId="94" xfId="0" applyNumberFormat="1" applyFont="1" applyBorder="1" applyAlignment="1">
      <alignment horizontal="right" vertical="center"/>
    </xf>
    <xf numFmtId="4" fontId="3" fillId="0" borderId="8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7" xfId="0" applyBorder="1" applyAlignment="1"/>
    <xf numFmtId="0" fontId="0" fillId="0" borderId="88" xfId="0" applyBorder="1" applyAlignment="1"/>
    <xf numFmtId="0" fontId="0" fillId="0" borderId="89" xfId="0" applyBorder="1" applyAlignment="1"/>
    <xf numFmtId="0" fontId="0" fillId="0" borderId="90" xfId="0" applyBorder="1" applyAlignment="1"/>
    <xf numFmtId="0" fontId="0" fillId="0" borderId="91" xfId="0" applyBorder="1" applyAlignment="1"/>
    <xf numFmtId="0" fontId="0" fillId="0" borderId="92" xfId="0" applyBorder="1" applyAlignment="1"/>
    <xf numFmtId="3" fontId="6" fillId="0" borderId="7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5" xfId="0" applyFont="1" applyBorder="1" applyAlignment="1">
      <alignment vertical="distributed"/>
    </xf>
    <xf numFmtId="0" fontId="3" fillId="0" borderId="74" xfId="0" applyFont="1" applyBorder="1" applyAlignment="1">
      <alignment vertical="distributed"/>
    </xf>
    <xf numFmtId="0" fontId="3" fillId="0" borderId="75" xfId="0" applyFont="1" applyBorder="1" applyAlignment="1">
      <alignment vertical="distributed"/>
    </xf>
    <xf numFmtId="3" fontId="6" fillId="0" borderId="2" xfId="0" applyNumberFormat="1" applyFont="1" applyBorder="1" applyAlignment="1">
      <alignment vertical="center"/>
    </xf>
    <xf numFmtId="177" fontId="6" fillId="0" borderId="5" xfId="1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6" fillId="3" borderId="19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3" xfId="0" applyFont="1" applyBorder="1" applyAlignment="1">
      <alignment vertical="distributed"/>
    </xf>
    <xf numFmtId="43" fontId="6" fillId="0" borderId="3" xfId="1" applyFont="1" applyBorder="1" applyAlignment="1">
      <alignment horizontal="center" vertical="justify"/>
    </xf>
    <xf numFmtId="43" fontId="6" fillId="0" borderId="69" xfId="1" applyFont="1" applyBorder="1" applyAlignment="1">
      <alignment horizontal="center" vertical="justify"/>
    </xf>
    <xf numFmtId="4" fontId="6" fillId="0" borderId="39" xfId="1" applyNumberFormat="1" applyFont="1" applyBorder="1" applyAlignment="1">
      <alignment horizontal="right" vertical="center"/>
    </xf>
    <xf numFmtId="43" fontId="6" fillId="0" borderId="33" xfId="1" applyFont="1" applyBorder="1" applyAlignment="1">
      <alignment horizontal="center" vertical="justify"/>
    </xf>
    <xf numFmtId="0" fontId="3" fillId="0" borderId="33" xfId="0" applyFont="1" applyBorder="1" applyAlignment="1">
      <alignment vertical="distributed"/>
    </xf>
    <xf numFmtId="0" fontId="0" fillId="0" borderId="85" xfId="0" applyBorder="1" applyAlignment="1">
      <alignment vertical="distributed"/>
    </xf>
    <xf numFmtId="0" fontId="0" fillId="0" borderId="86" xfId="0" applyBorder="1" applyAlignment="1">
      <alignment vertical="distributed"/>
    </xf>
    <xf numFmtId="4" fontId="6" fillId="0" borderId="3" xfId="1" applyNumberFormat="1" applyFont="1" applyBorder="1" applyAlignment="1">
      <alignment horizontal="right" vertical="center"/>
    </xf>
    <xf numFmtId="4" fontId="6" fillId="0" borderId="69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4" fontId="6" fillId="0" borderId="83" xfId="1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/>
    </xf>
    <xf numFmtId="4" fontId="3" fillId="0" borderId="8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77" fontId="6" fillId="0" borderId="40" xfId="1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6" fillId="0" borderId="52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0" fontId="12" fillId="0" borderId="0" xfId="0" applyFont="1" applyAlignment="1"/>
    <xf numFmtId="4" fontId="12" fillId="0" borderId="81" xfId="1" applyNumberFormat="1" applyFont="1" applyBorder="1" applyAlignment="1">
      <alignment horizontal="right" vertical="center"/>
    </xf>
    <xf numFmtId="4" fontId="11" fillId="0" borderId="82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/>
    <xf numFmtId="0" fontId="3" fillId="0" borderId="15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4" fontId="6" fillId="0" borderId="79" xfId="0" applyNumberFormat="1" applyFont="1" applyBorder="1" applyAlignment="1">
      <alignment horizontal="right" vertical="center"/>
    </xf>
    <xf numFmtId="4" fontId="6" fillId="0" borderId="81" xfId="1" applyNumberFormat="1" applyFont="1" applyBorder="1" applyAlignment="1">
      <alignment horizontal="right" vertical="center"/>
    </xf>
    <xf numFmtId="4" fontId="3" fillId="0" borderId="82" xfId="0" applyNumberFormat="1" applyFont="1" applyBorder="1" applyAlignment="1">
      <alignment horizontal="right" vertical="center"/>
    </xf>
    <xf numFmtId="4" fontId="6" fillId="0" borderId="64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 wrapText="1"/>
    </xf>
    <xf numFmtId="0" fontId="3" fillId="9" borderId="7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vertical="distributed"/>
    </xf>
    <xf numFmtId="0" fontId="3" fillId="0" borderId="66" xfId="0" applyFont="1" applyBorder="1" applyAlignment="1">
      <alignment vertical="distributed"/>
    </xf>
    <xf numFmtId="0" fontId="3" fillId="0" borderId="67" xfId="0" applyFont="1" applyBorder="1" applyAlignment="1">
      <alignment vertical="distributed"/>
    </xf>
    <xf numFmtId="4" fontId="0" fillId="0" borderId="61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49" fontId="3" fillId="7" borderId="15" xfId="0" applyNumberFormat="1" applyFont="1" applyFill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horizontal="right"/>
    </xf>
    <xf numFmtId="0" fontId="6" fillId="3" borderId="44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62" xfId="0" applyFont="1" applyFill="1" applyBorder="1" applyAlignment="1">
      <alignment vertical="center"/>
    </xf>
    <xf numFmtId="4" fontId="5" fillId="0" borderId="69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distributed"/>
    </xf>
    <xf numFmtId="0" fontId="3" fillId="0" borderId="70" xfId="0" applyFont="1" applyBorder="1" applyAlignment="1">
      <alignment vertical="distributed"/>
    </xf>
    <xf numFmtId="0" fontId="3" fillId="0" borderId="71" xfId="0" applyFont="1" applyBorder="1" applyAlignment="1">
      <alignment vertical="distributed"/>
    </xf>
    <xf numFmtId="0" fontId="3" fillId="0" borderId="72" xfId="0" applyFont="1" applyBorder="1" applyAlignment="1">
      <alignment vertical="distributed"/>
    </xf>
    <xf numFmtId="0" fontId="3" fillId="0" borderId="16" xfId="0" applyFont="1" applyBorder="1" applyAlignment="1">
      <alignment vertical="distributed"/>
    </xf>
    <xf numFmtId="0" fontId="3" fillId="0" borderId="73" xfId="0" applyFont="1" applyBorder="1" applyAlignment="1">
      <alignment vertical="distributed"/>
    </xf>
    <xf numFmtId="0" fontId="3" fillId="0" borderId="12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76" xfId="0" applyFont="1" applyBorder="1" applyAlignment="1">
      <alignment vertical="distributed"/>
    </xf>
    <xf numFmtId="43" fontId="6" fillId="0" borderId="77" xfId="1" applyFont="1" applyBorder="1" applyAlignment="1">
      <alignment horizontal="center" vertical="justify"/>
    </xf>
    <xf numFmtId="0" fontId="6" fillId="3" borderId="4" xfId="0" applyFont="1" applyFill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tabSelected="1" zoomScale="136" zoomScaleNormal="136" workbookViewId="0">
      <selection activeCell="B27" sqref="B27:B30"/>
    </sheetView>
  </sheetViews>
  <sheetFormatPr defaultRowHeight="12.75" x14ac:dyDescent="0.2"/>
  <cols>
    <col min="1" max="1" width="4.140625" customWidth="1"/>
    <col min="2" max="2" width="6.140625" customWidth="1"/>
    <col min="9" max="9" width="17.42578125" customWidth="1"/>
    <col min="10" max="11" width="13.42578125" hidden="1" customWidth="1"/>
    <col min="12" max="12" width="19.7109375" customWidth="1"/>
    <col min="13" max="13" width="19.5703125" customWidth="1"/>
    <col min="14" max="14" width="19.85546875" customWidth="1"/>
  </cols>
  <sheetData>
    <row r="1" spans="2:14" ht="11.1" customHeight="1" x14ac:dyDescent="0.25">
      <c r="B1" s="169" t="s">
        <v>0</v>
      </c>
      <c r="C1" s="169"/>
      <c r="D1" s="169"/>
      <c r="E1" s="169"/>
      <c r="F1" s="4"/>
      <c r="G1" s="4"/>
      <c r="H1" s="4"/>
      <c r="I1" s="4"/>
      <c r="J1" s="4"/>
      <c r="K1" s="4"/>
      <c r="L1" s="4"/>
      <c r="M1" s="4"/>
      <c r="N1" s="4"/>
    </row>
    <row r="2" spans="2:14" ht="12" customHeight="1" x14ac:dyDescent="0.25">
      <c r="B2" s="169" t="s">
        <v>1</v>
      </c>
      <c r="C2" s="169"/>
      <c r="D2" s="169"/>
      <c r="E2" s="169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 x14ac:dyDescent="0.25">
      <c r="B3" s="169" t="s">
        <v>2</v>
      </c>
      <c r="C3" s="169"/>
      <c r="D3" s="169"/>
      <c r="E3" s="169"/>
      <c r="F3" s="4"/>
      <c r="G3" s="4"/>
      <c r="H3" s="4"/>
      <c r="I3" s="4"/>
      <c r="J3" s="4"/>
      <c r="K3" s="4"/>
      <c r="L3" s="4"/>
      <c r="M3" s="4"/>
      <c r="N3" s="4"/>
    </row>
    <row r="4" spans="2:14" ht="10.5" customHeight="1" x14ac:dyDescent="0.2">
      <c r="B4" s="170" t="s">
        <v>30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2:14" ht="1.5" customHeight="1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customHeight="1" thickBot="1" x14ac:dyDescent="0.25">
      <c r="B6" s="80" t="s">
        <v>29</v>
      </c>
      <c r="C6" s="171" t="s">
        <v>3</v>
      </c>
      <c r="D6" s="172"/>
      <c r="E6" s="172"/>
      <c r="F6" s="172"/>
      <c r="G6" s="172"/>
      <c r="H6" s="172"/>
      <c r="I6" s="173"/>
      <c r="J6" s="81" t="s">
        <v>20</v>
      </c>
      <c r="K6" s="82" t="s">
        <v>24</v>
      </c>
      <c r="L6" s="83" t="s">
        <v>64</v>
      </c>
      <c r="M6" s="80" t="s">
        <v>57</v>
      </c>
      <c r="N6" s="84" t="s">
        <v>65</v>
      </c>
    </row>
    <row r="7" spans="2:14" s="2" customFormat="1" ht="11.1" customHeight="1" thickTop="1" x14ac:dyDescent="0.2">
      <c r="B7" s="174" t="s">
        <v>4</v>
      </c>
      <c r="C7" s="178" t="s">
        <v>31</v>
      </c>
      <c r="D7" s="178"/>
      <c r="E7" s="178"/>
      <c r="F7" s="178"/>
      <c r="G7" s="178"/>
      <c r="H7" s="178"/>
      <c r="I7" s="178"/>
      <c r="J7" s="85">
        <f>J8</f>
        <v>5116504</v>
      </c>
      <c r="K7" s="86">
        <f>K8</f>
        <v>4112250</v>
      </c>
      <c r="L7" s="87">
        <f>SUM(L8:L10)</f>
        <v>8158164</v>
      </c>
      <c r="M7" s="145">
        <f>SUM(M8:M10)</f>
        <v>9996355</v>
      </c>
      <c r="N7" s="146">
        <f>SUM(N8:N10)</f>
        <v>10560438</v>
      </c>
    </row>
    <row r="8" spans="2:14" s="2" customFormat="1" ht="11.1" customHeight="1" x14ac:dyDescent="0.2">
      <c r="B8" s="164"/>
      <c r="C8" s="165" t="s">
        <v>32</v>
      </c>
      <c r="D8" s="165"/>
      <c r="E8" s="165"/>
      <c r="F8" s="165"/>
      <c r="G8" s="165"/>
      <c r="H8" s="165"/>
      <c r="I8" s="165"/>
      <c r="J8" s="88">
        <v>5116504</v>
      </c>
      <c r="K8" s="89">
        <v>4112250</v>
      </c>
      <c r="L8" s="90">
        <v>5971025</v>
      </c>
      <c r="M8" s="130">
        <v>8096355</v>
      </c>
      <c r="N8" s="130">
        <v>8660438</v>
      </c>
    </row>
    <row r="9" spans="2:14" s="2" customFormat="1" ht="11.1" customHeight="1" x14ac:dyDescent="0.2">
      <c r="B9" s="164"/>
      <c r="C9" s="165" t="s">
        <v>25</v>
      </c>
      <c r="D9" s="165"/>
      <c r="E9" s="165"/>
      <c r="F9" s="165"/>
      <c r="G9" s="165"/>
      <c r="H9" s="165"/>
      <c r="I9" s="165"/>
      <c r="J9" s="88">
        <v>0</v>
      </c>
      <c r="K9" s="89">
        <v>0</v>
      </c>
      <c r="L9" s="90">
        <v>2000000</v>
      </c>
      <c r="M9" s="130">
        <v>1900000</v>
      </c>
      <c r="N9" s="130">
        <v>1900000</v>
      </c>
    </row>
    <row r="10" spans="2:14" s="2" customFormat="1" ht="11.1" customHeight="1" x14ac:dyDescent="0.2">
      <c r="B10" s="164"/>
      <c r="C10" s="165" t="s">
        <v>50</v>
      </c>
      <c r="D10" s="165"/>
      <c r="E10" s="165"/>
      <c r="F10" s="165"/>
      <c r="G10" s="165"/>
      <c r="H10" s="165"/>
      <c r="I10" s="165"/>
      <c r="J10" s="88"/>
      <c r="K10" s="89"/>
      <c r="L10" s="90">
        <v>187139</v>
      </c>
      <c r="M10" s="130">
        <v>0</v>
      </c>
      <c r="N10" s="130">
        <v>0</v>
      </c>
    </row>
    <row r="11" spans="2:14" ht="11.1" customHeight="1" x14ac:dyDescent="0.2">
      <c r="B11" s="186" t="s">
        <v>6</v>
      </c>
      <c r="C11" s="179" t="s">
        <v>38</v>
      </c>
      <c r="D11" s="179"/>
      <c r="E11" s="179"/>
      <c r="F11" s="179"/>
      <c r="G11" s="179"/>
      <c r="H11" s="179"/>
      <c r="I11" s="179"/>
      <c r="J11" s="91" t="e">
        <f>J15+#REF!</f>
        <v>#REF!</v>
      </c>
      <c r="K11" s="92" t="e">
        <f>K15+#REF!</f>
        <v>#REF!</v>
      </c>
      <c r="L11" s="93">
        <f>SUM(L12:L15)</f>
        <v>11872500</v>
      </c>
      <c r="M11" s="140">
        <f>SUM(M12:M15)</f>
        <v>140819500</v>
      </c>
      <c r="N11" s="141">
        <f>SUM(N12:N15)</f>
        <v>230162500</v>
      </c>
    </row>
    <row r="12" spans="2:14" ht="11.1" customHeight="1" x14ac:dyDescent="0.2">
      <c r="B12" s="186"/>
      <c r="C12" s="162" t="s">
        <v>28</v>
      </c>
      <c r="D12" s="162"/>
      <c r="E12" s="162"/>
      <c r="F12" s="162"/>
      <c r="G12" s="162"/>
      <c r="H12" s="162"/>
      <c r="I12" s="162"/>
      <c r="J12" s="91"/>
      <c r="K12" s="92"/>
      <c r="L12" s="126">
        <v>180000</v>
      </c>
      <c r="M12" s="142">
        <v>2055000</v>
      </c>
      <c r="N12" s="142">
        <v>0</v>
      </c>
    </row>
    <row r="13" spans="2:14" ht="11.1" customHeight="1" x14ac:dyDescent="0.2">
      <c r="B13" s="186"/>
      <c r="C13" s="166" t="s">
        <v>36</v>
      </c>
      <c r="D13" s="176"/>
      <c r="E13" s="176"/>
      <c r="F13" s="176"/>
      <c r="G13" s="176"/>
      <c r="H13" s="176"/>
      <c r="I13" s="177"/>
      <c r="J13" s="91"/>
      <c r="K13" s="92"/>
      <c r="L13" s="126">
        <v>1050000</v>
      </c>
      <c r="M13" s="142">
        <v>4153000</v>
      </c>
      <c r="N13" s="142">
        <v>0</v>
      </c>
    </row>
    <row r="14" spans="2:14" ht="11.1" customHeight="1" x14ac:dyDescent="0.2">
      <c r="B14" s="186"/>
      <c r="C14" s="165" t="s">
        <v>33</v>
      </c>
      <c r="D14" s="165"/>
      <c r="E14" s="165"/>
      <c r="F14" s="165"/>
      <c r="G14" s="165"/>
      <c r="H14" s="165"/>
      <c r="I14" s="165"/>
      <c r="J14" s="91"/>
      <c r="K14" s="92"/>
      <c r="L14" s="126">
        <v>9700000</v>
      </c>
      <c r="M14" s="142">
        <v>133449000</v>
      </c>
      <c r="N14" s="142">
        <v>229000000</v>
      </c>
    </row>
    <row r="15" spans="2:14" ht="11.1" customHeight="1" x14ac:dyDescent="0.2">
      <c r="B15" s="186"/>
      <c r="C15" s="165" t="s">
        <v>5</v>
      </c>
      <c r="D15" s="165"/>
      <c r="E15" s="165"/>
      <c r="F15" s="165"/>
      <c r="G15" s="165"/>
      <c r="H15" s="165"/>
      <c r="I15" s="165"/>
      <c r="J15" s="88">
        <v>0</v>
      </c>
      <c r="K15" s="89">
        <v>2303000</v>
      </c>
      <c r="L15" s="90">
        <v>942500</v>
      </c>
      <c r="M15" s="130">
        <v>1162500</v>
      </c>
      <c r="N15" s="130">
        <v>1162500</v>
      </c>
    </row>
    <row r="16" spans="2:14" ht="11.1" customHeight="1" x14ac:dyDescent="0.2">
      <c r="B16" s="163" t="s">
        <v>7</v>
      </c>
      <c r="C16" s="179" t="s">
        <v>27</v>
      </c>
      <c r="D16" s="179"/>
      <c r="E16" s="179"/>
      <c r="F16" s="179"/>
      <c r="G16" s="179"/>
      <c r="H16" s="179"/>
      <c r="I16" s="179"/>
      <c r="J16" s="91">
        <f>J17+J18</f>
        <v>250183</v>
      </c>
      <c r="K16" s="94">
        <f>K17+K18</f>
        <v>103400</v>
      </c>
      <c r="L16" s="95">
        <f>SUM(L17:L20)</f>
        <v>1396307</v>
      </c>
      <c r="M16" s="147">
        <f>SUM(M17:M20)</f>
        <v>1470134</v>
      </c>
      <c r="N16" s="148">
        <f>SUM(N17:N20)</f>
        <v>997974.4</v>
      </c>
    </row>
    <row r="17" spans="2:14" ht="11.1" customHeight="1" x14ac:dyDescent="0.2">
      <c r="B17" s="164"/>
      <c r="C17" s="165" t="s">
        <v>45</v>
      </c>
      <c r="D17" s="165"/>
      <c r="E17" s="165"/>
      <c r="F17" s="165"/>
      <c r="G17" s="165"/>
      <c r="H17" s="165"/>
      <c r="I17" s="165"/>
      <c r="J17" s="88">
        <v>115769</v>
      </c>
      <c r="K17" s="96">
        <v>97900</v>
      </c>
      <c r="L17" s="97">
        <v>172708</v>
      </c>
      <c r="M17" s="131">
        <v>545115</v>
      </c>
      <c r="N17" s="131">
        <v>572874.4</v>
      </c>
    </row>
    <row r="18" spans="2:14" ht="11.1" customHeight="1" x14ac:dyDescent="0.2">
      <c r="B18" s="164"/>
      <c r="C18" s="165" t="s">
        <v>46</v>
      </c>
      <c r="D18" s="165"/>
      <c r="E18" s="165"/>
      <c r="F18" s="165"/>
      <c r="G18" s="165"/>
      <c r="H18" s="165"/>
      <c r="I18" s="165"/>
      <c r="J18" s="88">
        <v>134414</v>
      </c>
      <c r="K18" s="96">
        <v>5500</v>
      </c>
      <c r="L18" s="97">
        <v>265399</v>
      </c>
      <c r="M18" s="131">
        <v>269089</v>
      </c>
      <c r="N18" s="131">
        <v>269089</v>
      </c>
    </row>
    <row r="19" spans="2:14" ht="11.1" customHeight="1" x14ac:dyDescent="0.2">
      <c r="B19" s="164"/>
      <c r="C19" s="165" t="s">
        <v>47</v>
      </c>
      <c r="D19" s="165"/>
      <c r="E19" s="165"/>
      <c r="F19" s="165"/>
      <c r="G19" s="165"/>
      <c r="H19" s="165"/>
      <c r="I19" s="165"/>
      <c r="J19" s="88"/>
      <c r="K19" s="96"/>
      <c r="L19" s="97">
        <v>68200</v>
      </c>
      <c r="M19" s="131">
        <v>65930</v>
      </c>
      <c r="N19" s="131">
        <v>66011</v>
      </c>
    </row>
    <row r="20" spans="2:14" ht="11.1" customHeight="1" x14ac:dyDescent="0.2">
      <c r="B20" s="175"/>
      <c r="C20" s="162" t="s">
        <v>28</v>
      </c>
      <c r="D20" s="162"/>
      <c r="E20" s="162"/>
      <c r="F20" s="162"/>
      <c r="G20" s="162"/>
      <c r="H20" s="162"/>
      <c r="I20" s="162"/>
      <c r="J20" s="98"/>
      <c r="K20" s="98"/>
      <c r="L20" s="99">
        <v>890000</v>
      </c>
      <c r="M20" s="131">
        <v>590000</v>
      </c>
      <c r="N20" s="131">
        <v>90000</v>
      </c>
    </row>
    <row r="21" spans="2:14" ht="11.1" customHeight="1" x14ac:dyDescent="0.2">
      <c r="B21" s="163" t="s">
        <v>8</v>
      </c>
      <c r="C21" s="179" t="s">
        <v>26</v>
      </c>
      <c r="D21" s="179"/>
      <c r="E21" s="179"/>
      <c r="F21" s="179"/>
      <c r="G21" s="179"/>
      <c r="H21" s="179"/>
      <c r="I21" s="179"/>
      <c r="J21" s="91" t="e">
        <f>J25+#REF!</f>
        <v>#REF!</v>
      </c>
      <c r="K21" s="92" t="e">
        <f>K25+#REF!</f>
        <v>#REF!</v>
      </c>
      <c r="L21" s="93">
        <f>SUM(L22:L26)</f>
        <v>16967689</v>
      </c>
      <c r="M21" s="140">
        <f>SUM(M22:M26)</f>
        <v>34876685</v>
      </c>
      <c r="N21" s="141">
        <f>SUM(N22:N26)</f>
        <v>12076185</v>
      </c>
    </row>
    <row r="22" spans="2:14" ht="9.9499999999999993" customHeight="1" x14ac:dyDescent="0.2">
      <c r="B22" s="164"/>
      <c r="C22" s="190" t="s">
        <v>5</v>
      </c>
      <c r="D22" s="191"/>
      <c r="E22" s="191"/>
      <c r="F22" s="191"/>
      <c r="G22" s="191"/>
      <c r="H22" s="191"/>
      <c r="I22" s="192"/>
      <c r="J22" s="91"/>
      <c r="K22" s="92"/>
      <c r="L22" s="90">
        <v>3503439</v>
      </c>
      <c r="M22" s="130">
        <v>7776185</v>
      </c>
      <c r="N22" s="130">
        <v>7776185</v>
      </c>
    </row>
    <row r="23" spans="2:14" ht="10.9" customHeight="1" x14ac:dyDescent="0.2">
      <c r="B23" s="164"/>
      <c r="C23" s="166" t="s">
        <v>36</v>
      </c>
      <c r="D23" s="176"/>
      <c r="E23" s="176"/>
      <c r="F23" s="176"/>
      <c r="G23" s="176"/>
      <c r="H23" s="176"/>
      <c r="I23" s="177"/>
      <c r="J23" s="91"/>
      <c r="K23" s="92"/>
      <c r="L23" s="90">
        <v>2554200</v>
      </c>
      <c r="M23" s="130">
        <v>3364200</v>
      </c>
      <c r="N23" s="130">
        <v>0</v>
      </c>
    </row>
    <row r="24" spans="2:14" ht="10.9" customHeight="1" x14ac:dyDescent="0.2">
      <c r="B24" s="164"/>
      <c r="C24" s="166" t="s">
        <v>73</v>
      </c>
      <c r="D24" s="167"/>
      <c r="E24" s="167"/>
      <c r="F24" s="167"/>
      <c r="G24" s="167"/>
      <c r="H24" s="167"/>
      <c r="I24" s="168"/>
      <c r="J24" s="91"/>
      <c r="K24" s="92"/>
      <c r="L24" s="90">
        <v>290000</v>
      </c>
      <c r="M24" s="130">
        <v>290000</v>
      </c>
      <c r="N24" s="130">
        <v>0</v>
      </c>
    </row>
    <row r="25" spans="2:14" ht="9.9499999999999993" customHeight="1" x14ac:dyDescent="0.2">
      <c r="B25" s="164"/>
      <c r="C25" s="165" t="s">
        <v>33</v>
      </c>
      <c r="D25" s="165"/>
      <c r="E25" s="165"/>
      <c r="F25" s="165"/>
      <c r="G25" s="165"/>
      <c r="H25" s="165"/>
      <c r="I25" s="165"/>
      <c r="J25" s="88">
        <v>3436829</v>
      </c>
      <c r="K25" s="89">
        <v>2774001</v>
      </c>
      <c r="L25" s="90">
        <v>4186300</v>
      </c>
      <c r="M25" s="130">
        <v>8296300</v>
      </c>
      <c r="N25" s="130">
        <v>0</v>
      </c>
    </row>
    <row r="26" spans="2:14" ht="9.9499999999999993" customHeight="1" x14ac:dyDescent="0.2">
      <c r="B26" s="164"/>
      <c r="C26" s="162" t="s">
        <v>39</v>
      </c>
      <c r="D26" s="162"/>
      <c r="E26" s="162"/>
      <c r="F26" s="162"/>
      <c r="G26" s="162"/>
      <c r="H26" s="162"/>
      <c r="I26" s="162"/>
      <c r="J26" s="91"/>
      <c r="K26" s="92"/>
      <c r="L26" s="90">
        <v>6433750</v>
      </c>
      <c r="M26" s="130">
        <v>15150000</v>
      </c>
      <c r="N26" s="130">
        <v>4300000</v>
      </c>
    </row>
    <row r="27" spans="2:14" ht="11.1" customHeight="1" x14ac:dyDescent="0.2">
      <c r="B27" s="163" t="s">
        <v>9</v>
      </c>
      <c r="C27" s="179" t="s">
        <v>12</v>
      </c>
      <c r="D27" s="179"/>
      <c r="E27" s="179"/>
      <c r="F27" s="179"/>
      <c r="G27" s="179"/>
      <c r="H27" s="179"/>
      <c r="I27" s="179"/>
      <c r="J27" s="91">
        <f>J28</f>
        <v>426600</v>
      </c>
      <c r="K27" s="92">
        <f>K28</f>
        <v>348882</v>
      </c>
      <c r="L27" s="93">
        <f>SUM(L28:L30)</f>
        <v>950000</v>
      </c>
      <c r="M27" s="140">
        <f>SUM(M28:M30)</f>
        <v>230000</v>
      </c>
      <c r="N27" s="141">
        <f>SUM(N28:N30)</f>
        <v>230000</v>
      </c>
    </row>
    <row r="28" spans="2:14" ht="9.9499999999999993" customHeight="1" x14ac:dyDescent="0.2">
      <c r="B28" s="164"/>
      <c r="C28" s="165" t="s">
        <v>71</v>
      </c>
      <c r="D28" s="165"/>
      <c r="E28" s="165"/>
      <c r="F28" s="165"/>
      <c r="G28" s="165"/>
      <c r="H28" s="165"/>
      <c r="I28" s="165"/>
      <c r="J28" s="101">
        <v>426600</v>
      </c>
      <c r="K28" s="96">
        <v>348882</v>
      </c>
      <c r="L28" s="97">
        <v>215000</v>
      </c>
      <c r="M28" s="131">
        <v>215000</v>
      </c>
      <c r="N28" s="131">
        <v>215000</v>
      </c>
    </row>
    <row r="29" spans="2:14" ht="9.9499999999999993" customHeight="1" x14ac:dyDescent="0.2">
      <c r="B29" s="164"/>
      <c r="C29" s="165" t="s">
        <v>67</v>
      </c>
      <c r="D29" s="165"/>
      <c r="E29" s="165"/>
      <c r="F29" s="165"/>
      <c r="G29" s="165"/>
      <c r="H29" s="165"/>
      <c r="I29" s="165"/>
      <c r="J29" s="101"/>
      <c r="K29" s="96"/>
      <c r="L29" s="97">
        <v>720000</v>
      </c>
      <c r="M29" s="131">
        <v>0</v>
      </c>
      <c r="N29" s="131">
        <v>0</v>
      </c>
    </row>
    <row r="30" spans="2:14" ht="9.9499999999999993" customHeight="1" x14ac:dyDescent="0.2">
      <c r="B30" s="175"/>
      <c r="C30" s="165" t="s">
        <v>40</v>
      </c>
      <c r="D30" s="165"/>
      <c r="E30" s="165"/>
      <c r="F30" s="165"/>
      <c r="G30" s="165"/>
      <c r="H30" s="165"/>
      <c r="I30" s="165"/>
      <c r="J30" s="101">
        <v>0</v>
      </c>
      <c r="K30" s="96">
        <v>0</v>
      </c>
      <c r="L30" s="97">
        <v>15000</v>
      </c>
      <c r="M30" s="131">
        <v>15000</v>
      </c>
      <c r="N30" s="131">
        <v>15000</v>
      </c>
    </row>
    <row r="31" spans="2:14" ht="11.1" customHeight="1" x14ac:dyDescent="0.2">
      <c r="B31" s="163" t="s">
        <v>10</v>
      </c>
      <c r="C31" s="179" t="s">
        <v>60</v>
      </c>
      <c r="D31" s="179"/>
      <c r="E31" s="179"/>
      <c r="F31" s="179"/>
      <c r="G31" s="179"/>
      <c r="H31" s="179"/>
      <c r="I31" s="179"/>
      <c r="J31" s="91" t="e">
        <f>#REF!+#REF!+#REF!+J33</f>
        <v>#REF!</v>
      </c>
      <c r="K31" s="92" t="e">
        <f>#REF!+#REF!+#REF!+K33</f>
        <v>#REF!</v>
      </c>
      <c r="L31" s="93">
        <f>SUM(L32:L33)</f>
        <v>14820000</v>
      </c>
      <c r="M31" s="140">
        <f>SUM(M32:M33)</f>
        <v>50020000</v>
      </c>
      <c r="N31" s="141">
        <f>SUM(N32:N33)</f>
        <v>66020000</v>
      </c>
    </row>
    <row r="32" spans="2:14" ht="12" customHeight="1" x14ac:dyDescent="0.2">
      <c r="B32" s="164"/>
      <c r="C32" s="165" t="s">
        <v>69</v>
      </c>
      <c r="D32" s="165"/>
      <c r="E32" s="165"/>
      <c r="F32" s="165"/>
      <c r="G32" s="165"/>
      <c r="H32" s="165"/>
      <c r="I32" s="165"/>
      <c r="J32" s="101">
        <v>3954600</v>
      </c>
      <c r="K32" s="96">
        <v>2998000</v>
      </c>
      <c r="L32" s="97">
        <v>320000</v>
      </c>
      <c r="M32" s="131">
        <v>20000</v>
      </c>
      <c r="N32" s="131">
        <v>20000</v>
      </c>
    </row>
    <row r="33" spans="2:14" ht="11.1" customHeight="1" x14ac:dyDescent="0.2">
      <c r="B33" s="164"/>
      <c r="C33" s="165" t="s">
        <v>68</v>
      </c>
      <c r="D33" s="165"/>
      <c r="E33" s="165"/>
      <c r="F33" s="165"/>
      <c r="G33" s="165"/>
      <c r="H33" s="165"/>
      <c r="I33" s="165"/>
      <c r="J33" s="101">
        <v>3954600</v>
      </c>
      <c r="K33" s="96">
        <v>2998000</v>
      </c>
      <c r="L33" s="97">
        <v>14500000</v>
      </c>
      <c r="M33" s="131">
        <v>50000000</v>
      </c>
      <c r="N33" s="131">
        <v>66000000</v>
      </c>
    </row>
    <row r="34" spans="2:14" ht="11.1" customHeight="1" x14ac:dyDescent="0.2">
      <c r="B34" s="163" t="s">
        <v>11</v>
      </c>
      <c r="C34" s="183" t="s">
        <v>77</v>
      </c>
      <c r="D34" s="184"/>
      <c r="E34" s="184"/>
      <c r="F34" s="184"/>
      <c r="G34" s="184"/>
      <c r="H34" s="184"/>
      <c r="I34" s="185"/>
      <c r="J34" s="91">
        <f>J35</f>
        <v>88400</v>
      </c>
      <c r="K34" s="92">
        <f>K35</f>
        <v>31000</v>
      </c>
      <c r="L34" s="100">
        <f>SUM(L35:L36)</f>
        <v>449362</v>
      </c>
      <c r="M34" s="143">
        <f>SUM(M35:M36)</f>
        <v>138100</v>
      </c>
      <c r="N34" s="143">
        <f>SUM(N35:N36)</f>
        <v>145100</v>
      </c>
    </row>
    <row r="35" spans="2:14" ht="9.9499999999999993" customHeight="1" x14ac:dyDescent="0.2">
      <c r="B35" s="164"/>
      <c r="C35" s="165" t="s">
        <v>63</v>
      </c>
      <c r="D35" s="165"/>
      <c r="E35" s="165"/>
      <c r="F35" s="165"/>
      <c r="G35" s="165"/>
      <c r="H35" s="165"/>
      <c r="I35" s="165"/>
      <c r="J35" s="88">
        <v>88400</v>
      </c>
      <c r="K35" s="89">
        <v>31000</v>
      </c>
      <c r="L35" s="90">
        <v>62315</v>
      </c>
      <c r="M35" s="130">
        <v>138100</v>
      </c>
      <c r="N35" s="130">
        <v>145100</v>
      </c>
    </row>
    <row r="36" spans="2:14" ht="11.45" customHeight="1" thickBot="1" x14ac:dyDescent="0.25">
      <c r="B36" s="164"/>
      <c r="C36" s="193" t="s">
        <v>61</v>
      </c>
      <c r="D36" s="193"/>
      <c r="E36" s="193"/>
      <c r="F36" s="193"/>
      <c r="G36" s="193"/>
      <c r="H36" s="193"/>
      <c r="I36" s="193"/>
      <c r="J36" s="102"/>
      <c r="K36" s="103"/>
      <c r="L36" s="104">
        <v>387047</v>
      </c>
      <c r="M36" s="144">
        <v>0</v>
      </c>
      <c r="N36" s="144">
        <v>0</v>
      </c>
    </row>
    <row r="37" spans="2:14" ht="11.1" customHeight="1" thickTop="1" thickBot="1" x14ac:dyDescent="0.25">
      <c r="B37" s="187" t="s">
        <v>13</v>
      </c>
      <c r="C37" s="188"/>
      <c r="D37" s="188"/>
      <c r="E37" s="188"/>
      <c r="F37" s="188"/>
      <c r="G37" s="188"/>
      <c r="H37" s="188"/>
      <c r="I37" s="189"/>
      <c r="J37" s="105" t="e">
        <f>J7+J11+J16+J21+#REF!+#REF!+#REF!+#REF!+#REF!+J27+J31+#REF!+J34+#REF!+#REF!</f>
        <v>#REF!</v>
      </c>
      <c r="K37" s="106" t="e">
        <f>K7+K11+K16+K21+#REF!+#REF!+#REF!+#REF!+#REF!+K27+K31+#REF!+K34+#REF!+#REF!+#REF!</f>
        <v>#REF!</v>
      </c>
      <c r="L37" s="123">
        <f>SUM(L7+L11+L16+L21+L27+L31+L34)</f>
        <v>54614022</v>
      </c>
      <c r="M37" s="125">
        <f>SUM(M7+M11+M16+M21+M27+M31+M34)</f>
        <v>237550774</v>
      </c>
      <c r="N37" s="124">
        <f>SUM(N7+N11+N16+N21+N27+N31+N34)</f>
        <v>320192197.39999998</v>
      </c>
    </row>
    <row r="38" spans="2:14" ht="11.1" customHeight="1" thickTop="1" x14ac:dyDescent="0.2">
      <c r="B38" s="180" t="s">
        <v>62</v>
      </c>
      <c r="C38" s="181"/>
      <c r="D38" s="181"/>
      <c r="E38" s="181"/>
      <c r="F38" s="181"/>
      <c r="G38" s="181"/>
      <c r="H38" s="181"/>
      <c r="I38" s="182"/>
      <c r="J38" s="107"/>
      <c r="K38" s="108" t="e">
        <f>K37-J37</f>
        <v>#REF!</v>
      </c>
      <c r="L38" s="109"/>
      <c r="M38" s="153">
        <f>M37-L37</f>
        <v>182936752</v>
      </c>
      <c r="N38" s="153">
        <f>N37-M37</f>
        <v>82641423.399999976</v>
      </c>
    </row>
    <row r="39" spans="2:14" ht="15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8"/>
      <c r="M39" s="8"/>
      <c r="N39" s="8"/>
    </row>
    <row r="40" spans="2:14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8"/>
      <c r="M40" s="8"/>
      <c r="N40" s="8"/>
    </row>
    <row r="41" spans="2:14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0"/>
      <c r="M41" s="10"/>
      <c r="N41" s="10"/>
    </row>
    <row r="42" spans="2:14" ht="1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5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sheetProtection selectLockedCells="1" selectUnlockedCells="1"/>
  <mergeCells count="44">
    <mergeCell ref="B37:I37"/>
    <mergeCell ref="C22:I22"/>
    <mergeCell ref="C32:I32"/>
    <mergeCell ref="B27:B30"/>
    <mergeCell ref="C27:I27"/>
    <mergeCell ref="C31:I31"/>
    <mergeCell ref="C30:I30"/>
    <mergeCell ref="C25:I25"/>
    <mergeCell ref="C23:I23"/>
    <mergeCell ref="C36:I36"/>
    <mergeCell ref="B38:I38"/>
    <mergeCell ref="C34:I34"/>
    <mergeCell ref="C35:I35"/>
    <mergeCell ref="B34:B36"/>
    <mergeCell ref="B11:B15"/>
    <mergeCell ref="C11:I11"/>
    <mergeCell ref="C15:I15"/>
    <mergeCell ref="C29:I29"/>
    <mergeCell ref="B21:B26"/>
    <mergeCell ref="C21:I21"/>
    <mergeCell ref="C12:I12"/>
    <mergeCell ref="C13:I13"/>
    <mergeCell ref="C20:I20"/>
    <mergeCell ref="C7:I7"/>
    <mergeCell ref="C8:I8"/>
    <mergeCell ref="C14:I14"/>
    <mergeCell ref="C16:I16"/>
    <mergeCell ref="B1:E1"/>
    <mergeCell ref="B2:E2"/>
    <mergeCell ref="B3:E3"/>
    <mergeCell ref="B4:N4"/>
    <mergeCell ref="C6:I6"/>
    <mergeCell ref="B7:B10"/>
    <mergeCell ref="C10:I10"/>
    <mergeCell ref="C9:I9"/>
    <mergeCell ref="C26:I26"/>
    <mergeCell ref="B31:B33"/>
    <mergeCell ref="C28:I28"/>
    <mergeCell ref="C33:I33"/>
    <mergeCell ref="C19:I19"/>
    <mergeCell ref="C17:I17"/>
    <mergeCell ref="C18:I18"/>
    <mergeCell ref="C24:I24"/>
    <mergeCell ref="B16:B2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opLeftCell="B4" zoomScale="130" zoomScaleNormal="130" workbookViewId="0">
      <selection activeCell="F22" sqref="F22"/>
    </sheetView>
  </sheetViews>
  <sheetFormatPr defaultRowHeight="12.75" x14ac:dyDescent="0.2"/>
  <cols>
    <col min="1" max="1" width="5.5703125" customWidth="1"/>
    <col min="2" max="2" width="6.140625" customWidth="1"/>
    <col min="8" max="8" width="30.85546875" customWidth="1"/>
    <col min="9" max="9" width="9.140625" hidden="1" customWidth="1"/>
    <col min="10" max="11" width="17.140625" hidden="1" customWidth="1"/>
    <col min="12" max="12" width="21.5703125" customWidth="1"/>
    <col min="13" max="13" width="19.85546875" customWidth="1"/>
    <col min="14" max="14" width="21.28515625" customWidth="1"/>
    <col min="24" max="24" width="15.42578125" customWidth="1"/>
  </cols>
  <sheetData>
    <row r="1" spans="2:14" ht="32.25" customHeight="1" x14ac:dyDescent="0.2">
      <c r="N1" s="7"/>
    </row>
    <row r="2" spans="2:14" ht="14.25" x14ac:dyDescent="0.2">
      <c r="B2" s="197" t="s">
        <v>34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2:14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29.25" customHeight="1" x14ac:dyDescent="0.2">
      <c r="B4" s="28" t="s">
        <v>29</v>
      </c>
      <c r="C4" s="198" t="s">
        <v>3</v>
      </c>
      <c r="D4" s="199"/>
      <c r="E4" s="199"/>
      <c r="F4" s="199"/>
      <c r="G4" s="199"/>
      <c r="H4" s="199"/>
      <c r="I4" s="200"/>
      <c r="J4" s="29" t="s">
        <v>17</v>
      </c>
      <c r="K4" s="53" t="s">
        <v>24</v>
      </c>
      <c r="L4" s="54" t="s">
        <v>64</v>
      </c>
      <c r="M4" s="30" t="s">
        <v>57</v>
      </c>
      <c r="N4" s="30" t="s">
        <v>65</v>
      </c>
    </row>
    <row r="5" spans="2:14" ht="17.25" customHeight="1" x14ac:dyDescent="0.2">
      <c r="B5" s="201" t="s">
        <v>4</v>
      </c>
      <c r="C5" s="202" t="s">
        <v>49</v>
      </c>
      <c r="D5" s="203"/>
      <c r="E5" s="203"/>
      <c r="F5" s="203"/>
      <c r="G5" s="203"/>
      <c r="H5" s="203"/>
      <c r="I5" s="204"/>
      <c r="J5" s="12" t="e">
        <f>J7+#REF!</f>
        <v>#REF!</v>
      </c>
      <c r="K5" s="12" t="e">
        <f>K7+#REF!</f>
        <v>#REF!</v>
      </c>
      <c r="L5" s="55">
        <v>2495000</v>
      </c>
      <c r="M5" s="134">
        <v>495000</v>
      </c>
      <c r="N5" s="135">
        <v>495000</v>
      </c>
    </row>
    <row r="6" spans="2:14" ht="17.25" customHeight="1" x14ac:dyDescent="0.2">
      <c r="B6" s="201"/>
      <c r="C6" s="202" t="s">
        <v>28</v>
      </c>
      <c r="D6" s="205"/>
      <c r="E6" s="205"/>
      <c r="F6" s="205"/>
      <c r="G6" s="205"/>
      <c r="H6" s="205"/>
      <c r="I6" s="114"/>
      <c r="J6" s="12"/>
      <c r="K6" s="12"/>
      <c r="L6" s="56">
        <v>495000</v>
      </c>
      <c r="M6" s="132">
        <v>495000</v>
      </c>
      <c r="N6" s="133">
        <v>495000</v>
      </c>
    </row>
    <row r="7" spans="2:14" ht="15" x14ac:dyDescent="0.2">
      <c r="B7" s="201"/>
      <c r="C7" s="194" t="s">
        <v>58</v>
      </c>
      <c r="D7" s="194"/>
      <c r="E7" s="194"/>
      <c r="F7" s="194"/>
      <c r="G7" s="194"/>
      <c r="H7" s="194"/>
      <c r="I7" s="194"/>
      <c r="J7" s="13">
        <v>1750000</v>
      </c>
      <c r="K7" s="13">
        <v>2732000</v>
      </c>
      <c r="L7" s="56">
        <v>2000000</v>
      </c>
      <c r="M7" s="136">
        <v>0</v>
      </c>
      <c r="N7" s="137">
        <v>0</v>
      </c>
    </row>
    <row r="8" spans="2:14" ht="15.6" customHeight="1" x14ac:dyDescent="0.2">
      <c r="B8" s="195" t="s">
        <v>6</v>
      </c>
      <c r="C8" s="202" t="s">
        <v>41</v>
      </c>
      <c r="D8" s="203"/>
      <c r="E8" s="203"/>
      <c r="F8" s="203"/>
      <c r="G8" s="203"/>
      <c r="H8" s="203"/>
      <c r="I8" s="204"/>
      <c r="J8" s="12" t="e">
        <f>J9+#REF!</f>
        <v>#REF!</v>
      </c>
      <c r="K8" s="12" t="e">
        <f>K9+#REF!</f>
        <v>#REF!</v>
      </c>
      <c r="L8" s="55">
        <v>542000</v>
      </c>
      <c r="M8" s="134">
        <v>642000</v>
      </c>
      <c r="N8" s="135">
        <v>542000</v>
      </c>
    </row>
    <row r="9" spans="2:14" ht="15" x14ac:dyDescent="0.2">
      <c r="B9" s="196"/>
      <c r="C9" s="194" t="s">
        <v>28</v>
      </c>
      <c r="D9" s="194"/>
      <c r="E9" s="194"/>
      <c r="F9" s="194"/>
      <c r="G9" s="194"/>
      <c r="H9" s="194"/>
      <c r="I9" s="194"/>
      <c r="J9" s="13">
        <v>1750000</v>
      </c>
      <c r="K9" s="13">
        <v>2732000</v>
      </c>
      <c r="L9" s="56">
        <v>542000</v>
      </c>
      <c r="M9" s="136">
        <v>642000</v>
      </c>
      <c r="N9" s="137">
        <v>542000</v>
      </c>
    </row>
    <row r="10" spans="2:14" ht="15" x14ac:dyDescent="0.2">
      <c r="B10" s="195" t="s">
        <v>7</v>
      </c>
      <c r="C10" s="223" t="s">
        <v>59</v>
      </c>
      <c r="D10" s="220"/>
      <c r="E10" s="220"/>
      <c r="F10" s="220"/>
      <c r="G10" s="220"/>
      <c r="H10" s="221"/>
      <c r="I10" s="113"/>
      <c r="J10" s="13"/>
      <c r="K10" s="13"/>
      <c r="L10" s="55">
        <v>958110</v>
      </c>
      <c r="M10" s="138">
        <v>558110</v>
      </c>
      <c r="N10" s="139">
        <v>558110</v>
      </c>
    </row>
    <row r="11" spans="2:14" ht="15" x14ac:dyDescent="0.2">
      <c r="B11" s="218"/>
      <c r="C11" s="223" t="s">
        <v>28</v>
      </c>
      <c r="D11" s="220"/>
      <c r="E11" s="220"/>
      <c r="F11" s="220"/>
      <c r="G11" s="220"/>
      <c r="H11" s="221"/>
      <c r="I11" s="113"/>
      <c r="J11" s="13"/>
      <c r="K11" s="13"/>
      <c r="L11" s="56">
        <v>958110</v>
      </c>
      <c r="M11" s="136">
        <v>558110</v>
      </c>
      <c r="N11" s="137">
        <v>558110</v>
      </c>
    </row>
    <row r="12" spans="2:14" ht="15" x14ac:dyDescent="0.2">
      <c r="B12" s="224" t="s">
        <v>8</v>
      </c>
      <c r="C12" s="223" t="s">
        <v>66</v>
      </c>
      <c r="D12" s="220"/>
      <c r="E12" s="220"/>
      <c r="F12" s="220"/>
      <c r="G12" s="220"/>
      <c r="H12" s="221"/>
      <c r="I12" s="113"/>
      <c r="J12" s="13"/>
      <c r="K12" s="13"/>
      <c r="L12" s="55">
        <v>15000000</v>
      </c>
      <c r="M12" s="138">
        <v>0</v>
      </c>
      <c r="N12" s="139">
        <v>0</v>
      </c>
    </row>
    <row r="13" spans="2:14" ht="15" x14ac:dyDescent="0.2">
      <c r="B13" s="218"/>
      <c r="C13" s="223" t="s">
        <v>5</v>
      </c>
      <c r="D13" s="220"/>
      <c r="E13" s="220"/>
      <c r="F13" s="220"/>
      <c r="G13" s="220"/>
      <c r="H13" s="221"/>
      <c r="I13" s="113"/>
      <c r="J13" s="13"/>
      <c r="K13" s="13"/>
      <c r="L13" s="56">
        <v>15000000</v>
      </c>
      <c r="M13" s="136">
        <v>0</v>
      </c>
      <c r="N13" s="137">
        <v>0</v>
      </c>
    </row>
    <row r="14" spans="2:14" ht="18.95" customHeight="1" x14ac:dyDescent="0.2">
      <c r="B14" s="195" t="s">
        <v>9</v>
      </c>
      <c r="C14" s="206" t="s">
        <v>70</v>
      </c>
      <c r="D14" s="206"/>
      <c r="E14" s="206"/>
      <c r="F14" s="206"/>
      <c r="G14" s="206"/>
      <c r="H14" s="206"/>
      <c r="I14" s="206"/>
      <c r="J14" s="12">
        <f>J17</f>
        <v>367000</v>
      </c>
      <c r="K14" s="12">
        <f>K17</f>
        <v>364000</v>
      </c>
      <c r="L14" s="55">
        <v>1585000</v>
      </c>
      <c r="M14" s="138">
        <v>1385000</v>
      </c>
      <c r="N14" s="139">
        <v>1385000</v>
      </c>
    </row>
    <row r="15" spans="2:14" ht="17.25" customHeight="1" x14ac:dyDescent="0.2">
      <c r="B15" s="218"/>
      <c r="C15" s="219" t="s">
        <v>28</v>
      </c>
      <c r="D15" s="220"/>
      <c r="E15" s="220"/>
      <c r="F15" s="220"/>
      <c r="G15" s="220"/>
      <c r="H15" s="221"/>
      <c r="I15" s="110"/>
      <c r="J15" s="111"/>
      <c r="K15" s="111"/>
      <c r="L15" s="57">
        <v>1585000</v>
      </c>
      <c r="M15" s="149">
        <v>1385000</v>
      </c>
      <c r="N15" s="150">
        <v>1385000</v>
      </c>
    </row>
    <row r="16" spans="2:14" ht="16.149999999999999" customHeight="1" x14ac:dyDescent="0.2">
      <c r="B16" s="195" t="s">
        <v>10</v>
      </c>
      <c r="C16" s="219" t="s">
        <v>51</v>
      </c>
      <c r="D16" s="220"/>
      <c r="E16" s="220"/>
      <c r="F16" s="220"/>
      <c r="G16" s="220"/>
      <c r="H16" s="221"/>
      <c r="I16" s="110"/>
      <c r="J16" s="111"/>
      <c r="K16" s="111"/>
      <c r="L16" s="112">
        <v>67000</v>
      </c>
      <c r="M16" s="151">
        <v>67000</v>
      </c>
      <c r="N16" s="152">
        <v>67000</v>
      </c>
    </row>
    <row r="17" spans="2:14" ht="18" customHeight="1" thickBot="1" x14ac:dyDescent="0.25">
      <c r="B17" s="222"/>
      <c r="C17" s="207" t="s">
        <v>28</v>
      </c>
      <c r="D17" s="208"/>
      <c r="E17" s="208"/>
      <c r="F17" s="208"/>
      <c r="G17" s="208"/>
      <c r="H17" s="208"/>
      <c r="I17" s="209"/>
      <c r="J17" s="21">
        <v>367000</v>
      </c>
      <c r="K17" s="21">
        <v>364000</v>
      </c>
      <c r="L17" s="57">
        <v>67000</v>
      </c>
      <c r="M17" s="149">
        <v>67000</v>
      </c>
      <c r="N17" s="150">
        <v>67000</v>
      </c>
    </row>
    <row r="18" spans="2:14" ht="18.95" customHeight="1" thickTop="1" thickBot="1" x14ac:dyDescent="0.25">
      <c r="B18" s="215" t="s">
        <v>14</v>
      </c>
      <c r="C18" s="216"/>
      <c r="D18" s="216"/>
      <c r="E18" s="216"/>
      <c r="F18" s="216"/>
      <c r="G18" s="216"/>
      <c r="H18" s="216"/>
      <c r="I18" s="217"/>
      <c r="J18" s="34" t="e">
        <f>#REF!+#REF!+J5+#REF!+J8+#REF!+#REF!+J14</f>
        <v>#REF!</v>
      </c>
      <c r="K18" s="34" t="e">
        <f>#REF!+#REF!+K5+#REF!+K8+#REF!+#REF!+K14</f>
        <v>#REF!</v>
      </c>
      <c r="L18" s="58">
        <f>SUM(L5+L8+L10+L12+L14+L16)</f>
        <v>20647110</v>
      </c>
      <c r="M18" s="121">
        <f>SUM(M5+M8+M10+M12+M14+M16)</f>
        <v>3147110</v>
      </c>
      <c r="N18" s="120">
        <f>SUM(N5+N8+N10+N12+N14+N16)</f>
        <v>3047110</v>
      </c>
    </row>
    <row r="19" spans="2:14" ht="16.5" thickTop="1" thickBot="1" x14ac:dyDescent="0.25">
      <c r="B19" s="210" t="s">
        <v>62</v>
      </c>
      <c r="C19" s="211"/>
      <c r="D19" s="211"/>
      <c r="E19" s="211"/>
      <c r="F19" s="211"/>
      <c r="G19" s="211"/>
      <c r="H19" s="212"/>
      <c r="I19" s="31"/>
      <c r="J19" s="32"/>
      <c r="K19" s="32"/>
      <c r="L19" s="59"/>
      <c r="M19" s="23">
        <f>M18-L18</f>
        <v>-17500000</v>
      </c>
      <c r="N19" s="50">
        <f>N18-M18</f>
        <v>-100000</v>
      </c>
    </row>
    <row r="20" spans="2:14" ht="32.25" customHeight="1" thickTop="1" x14ac:dyDescent="0.2">
      <c r="B20" s="213" t="s">
        <v>22</v>
      </c>
      <c r="C20" s="214"/>
      <c r="D20" s="214"/>
      <c r="E20" s="214"/>
      <c r="F20" s="214"/>
      <c r="G20" s="214"/>
      <c r="H20" s="214"/>
      <c r="I20" s="33"/>
      <c r="J20" s="22" t="e">
        <f>investicije!J37+'kapitalne pomoći'!J18</f>
        <v>#REF!</v>
      </c>
      <c r="K20" s="51" t="e">
        <f>investicije!K37+'kapitalne pomoći'!K18</f>
        <v>#REF!</v>
      </c>
      <c r="L20" s="52">
        <v>75261132</v>
      </c>
      <c r="M20" s="154">
        <v>240697884</v>
      </c>
      <c r="N20" s="154">
        <v>323239307.39999998</v>
      </c>
    </row>
    <row r="21" spans="2:14" ht="23.25" customHeight="1" x14ac:dyDescent="0.25">
      <c r="B21" s="6"/>
      <c r="C21" s="6"/>
      <c r="D21" s="6"/>
      <c r="E21" s="6"/>
      <c r="F21" s="6"/>
      <c r="G21" s="6"/>
      <c r="H21" s="6"/>
      <c r="I21" s="6"/>
      <c r="J21" s="5"/>
      <c r="K21" s="5"/>
      <c r="L21" s="8"/>
      <c r="M21" s="8"/>
    </row>
  </sheetData>
  <sheetProtection selectLockedCells="1" selectUnlockedCells="1"/>
  <mergeCells count="24">
    <mergeCell ref="B10:B11"/>
    <mergeCell ref="C10:H10"/>
    <mergeCell ref="C11:H11"/>
    <mergeCell ref="B12:B13"/>
    <mergeCell ref="C12:H12"/>
    <mergeCell ref="C13:H13"/>
    <mergeCell ref="C14:I14"/>
    <mergeCell ref="C17:I17"/>
    <mergeCell ref="B19:H19"/>
    <mergeCell ref="B20:H20"/>
    <mergeCell ref="B18:I18"/>
    <mergeCell ref="B14:B15"/>
    <mergeCell ref="C15:H15"/>
    <mergeCell ref="C16:H16"/>
    <mergeCell ref="B16:B17"/>
    <mergeCell ref="C9:I9"/>
    <mergeCell ref="B8:B9"/>
    <mergeCell ref="B2:N2"/>
    <mergeCell ref="C4:I4"/>
    <mergeCell ref="B5:B7"/>
    <mergeCell ref="C5:I5"/>
    <mergeCell ref="C7:I7"/>
    <mergeCell ref="C8:I8"/>
    <mergeCell ref="C6:H6"/>
  </mergeCells>
  <phoneticPr fontId="0" type="noConversion"/>
  <pageMargins left="0.15748031496062992" right="0.15748031496062992" top="0" bottom="0.19685039370078741" header="0.11811023622047245" footer="0.11811023622047245"/>
  <pageSetup paperSize="9" scale="9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7"/>
  <sheetViews>
    <sheetView zoomScale="90" zoomScaleNormal="90" workbookViewId="0">
      <selection activeCell="N8" sqref="N8:N10"/>
    </sheetView>
  </sheetViews>
  <sheetFormatPr defaultRowHeight="12.75" x14ac:dyDescent="0.2"/>
  <cols>
    <col min="1" max="1" width="7.28515625" customWidth="1"/>
    <col min="2" max="2" width="8" customWidth="1"/>
    <col min="9" max="9" width="15.140625" customWidth="1"/>
    <col min="10" max="11" width="24.7109375" hidden="1" customWidth="1"/>
    <col min="12" max="12" width="32.7109375" customWidth="1"/>
    <col min="13" max="13" width="33.85546875" customWidth="1"/>
    <col min="14" max="14" width="37.140625" customWidth="1"/>
    <col min="15" max="15" width="9.140625" customWidth="1"/>
  </cols>
  <sheetData>
    <row r="1" spans="2:14" x14ac:dyDescent="0.2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14" ht="15" x14ac:dyDescent="0.25">
      <c r="B2" s="4"/>
      <c r="C2" s="4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2:14" ht="15" x14ac:dyDescent="0.25">
      <c r="B3" s="4"/>
      <c r="C3" s="4"/>
      <c r="D3" s="14" t="s">
        <v>21</v>
      </c>
      <c r="E3" s="14"/>
      <c r="F3" s="14"/>
      <c r="G3" s="14"/>
      <c r="H3" s="14"/>
      <c r="I3" s="4"/>
      <c r="J3" s="4"/>
      <c r="K3" s="4"/>
      <c r="L3" s="4"/>
      <c r="M3" s="4"/>
      <c r="N3" s="4"/>
    </row>
    <row r="4" spans="2:14" ht="14.25" x14ac:dyDescent="0.2">
      <c r="B4" s="24" t="s">
        <v>16</v>
      </c>
      <c r="C4" s="246" t="s">
        <v>3</v>
      </c>
      <c r="D4" s="247"/>
      <c r="E4" s="247"/>
      <c r="F4" s="247"/>
      <c r="G4" s="247"/>
      <c r="H4" s="247"/>
      <c r="I4" s="248"/>
      <c r="J4" s="26" t="s">
        <v>20</v>
      </c>
      <c r="K4" s="25" t="s">
        <v>24</v>
      </c>
      <c r="L4" s="227" t="s">
        <v>64</v>
      </c>
      <c r="M4" s="225" t="s">
        <v>57</v>
      </c>
      <c r="N4" s="311" t="s">
        <v>65</v>
      </c>
    </row>
    <row r="5" spans="2:14" ht="15" thickBot="1" x14ac:dyDescent="0.25">
      <c r="B5" s="36" t="s">
        <v>15</v>
      </c>
      <c r="C5" s="249"/>
      <c r="D5" s="250"/>
      <c r="E5" s="250"/>
      <c r="F5" s="250"/>
      <c r="G5" s="250"/>
      <c r="H5" s="250"/>
      <c r="I5" s="251"/>
      <c r="J5" s="35">
        <v>2015</v>
      </c>
      <c r="K5" s="37">
        <v>2015</v>
      </c>
      <c r="L5" s="228"/>
      <c r="M5" s="226"/>
      <c r="N5" s="312"/>
    </row>
    <row r="6" spans="2:14" ht="12.75" customHeight="1" thickTop="1" x14ac:dyDescent="0.2">
      <c r="B6" s="305" t="s">
        <v>4</v>
      </c>
      <c r="C6" s="318" t="s">
        <v>72</v>
      </c>
      <c r="D6" s="319"/>
      <c r="E6" s="319"/>
      <c r="F6" s="319"/>
      <c r="G6" s="319"/>
      <c r="H6" s="319"/>
      <c r="I6" s="320"/>
      <c r="J6" s="323" t="e">
        <f>investicije!J8+investicije!J17+investicije!J18+investicije!J25+investicije!#REF!+investicije!#REF!+'kapitalne pomoći'!#REF!+'kapitalne pomoći'!#REF!</f>
        <v>#REF!</v>
      </c>
      <c r="K6" s="304" t="e">
        <f>investicije!K8+investicije!K15+investicije!K17+investicije!K18+investicije!K25+investicije!#REF!+investicije!#REF!+'kapitalne pomoći'!#REF!+'kapitalne pomoći'!N1</f>
        <v>#REF!</v>
      </c>
      <c r="L6" s="306">
        <v>12135222</v>
      </c>
      <c r="M6" s="309">
        <v>21315210</v>
      </c>
      <c r="N6" s="295">
        <v>7817210</v>
      </c>
    </row>
    <row r="7" spans="2:14" ht="14.25" customHeight="1" x14ac:dyDescent="0.2">
      <c r="B7" s="303"/>
      <c r="C7" s="243"/>
      <c r="D7" s="244"/>
      <c r="E7" s="244"/>
      <c r="F7" s="244"/>
      <c r="G7" s="244"/>
      <c r="H7" s="244"/>
      <c r="I7" s="245"/>
      <c r="J7" s="260"/>
      <c r="K7" s="267"/>
      <c r="L7" s="234"/>
      <c r="M7" s="310"/>
      <c r="N7" s="296"/>
    </row>
    <row r="8" spans="2:14" ht="12.75" customHeight="1" x14ac:dyDescent="0.2">
      <c r="B8" s="195" t="s">
        <v>6</v>
      </c>
      <c r="C8" s="237" t="s">
        <v>48</v>
      </c>
      <c r="D8" s="238"/>
      <c r="E8" s="238"/>
      <c r="F8" s="238"/>
      <c r="G8" s="238"/>
      <c r="H8" s="238"/>
      <c r="I8" s="239"/>
      <c r="J8" s="260" t="e">
        <f>investicije!#REF!+investicije!#REF!+investicije!J28+investicije!J33+investicije!J35+investicije!#REF!+investicije!#REF!+investicije!#REF!+'kapitalne pomoći'!#REF!+'kapitalne pomoći'!#REF!+'kapitalne pomoći'!J7+'kapitalne pomoći'!#REF!+'kapitalne pomoći'!J9+'kapitalne pomoći'!#REF!+'kapitalne pomoći'!J17</f>
        <v>#REF!</v>
      </c>
      <c r="K8" s="267" t="e">
        <f>investicije!#REF!+investicije!#REF!+investicije!K28+investicije!K33+investicije!K35+investicije!#REF!+'kapitalne pomoći'!#REF!+'kapitalne pomoći'!#REF!+'kapitalne pomoći'!K7+'kapitalne pomoći'!#REF!+'kapitalne pomoći'!K9+'kapitalne pomoći'!K17+'kapitalne pomoći'!#REF!</f>
        <v>#REF!</v>
      </c>
      <c r="L8" s="234">
        <v>29106300</v>
      </c>
      <c r="M8" s="229">
        <v>191745300</v>
      </c>
      <c r="N8" s="296">
        <v>295000000</v>
      </c>
    </row>
    <row r="9" spans="2:14" ht="15" customHeight="1" x14ac:dyDescent="0.2">
      <c r="B9" s="196"/>
      <c r="C9" s="240"/>
      <c r="D9" s="241"/>
      <c r="E9" s="241"/>
      <c r="F9" s="241"/>
      <c r="G9" s="241"/>
      <c r="H9" s="241"/>
      <c r="I9" s="242"/>
      <c r="J9" s="260"/>
      <c r="K9" s="267"/>
      <c r="L9" s="234"/>
      <c r="M9" s="230"/>
      <c r="N9" s="296"/>
    </row>
    <row r="10" spans="2:14" ht="6.75" hidden="1" customHeight="1" x14ac:dyDescent="0.2">
      <c r="B10" s="303"/>
      <c r="C10" s="243"/>
      <c r="D10" s="244"/>
      <c r="E10" s="244"/>
      <c r="F10" s="244"/>
      <c r="G10" s="244"/>
      <c r="H10" s="244"/>
      <c r="I10" s="245"/>
      <c r="J10" s="260"/>
      <c r="K10" s="267"/>
      <c r="L10" s="234"/>
      <c r="M10" s="231"/>
      <c r="N10" s="296"/>
    </row>
    <row r="11" spans="2:14" ht="12.75" customHeight="1" x14ac:dyDescent="0.2">
      <c r="B11" s="195" t="s">
        <v>7</v>
      </c>
      <c r="C11" s="237" t="s">
        <v>56</v>
      </c>
      <c r="D11" s="238"/>
      <c r="E11" s="238"/>
      <c r="F11" s="238"/>
      <c r="G11" s="238"/>
      <c r="H11" s="238"/>
      <c r="I11" s="239"/>
      <c r="J11" s="293" t="e">
        <f>'kapitalne pomoći'!#REF!</f>
        <v>#REF!</v>
      </c>
      <c r="K11" s="268" t="e">
        <f>investicije!#REF!+'kapitalne pomoći'!#REF!</f>
        <v>#REF!</v>
      </c>
      <c r="L11" s="307">
        <v>3604200</v>
      </c>
      <c r="M11" s="232">
        <v>7517200</v>
      </c>
      <c r="N11" s="297">
        <v>0</v>
      </c>
    </row>
    <row r="12" spans="2:14" ht="15.75" customHeight="1" x14ac:dyDescent="0.2">
      <c r="B12" s="196"/>
      <c r="C12" s="240"/>
      <c r="D12" s="241"/>
      <c r="E12" s="241"/>
      <c r="F12" s="241"/>
      <c r="G12" s="241"/>
      <c r="H12" s="241"/>
      <c r="I12" s="242"/>
      <c r="J12" s="294"/>
      <c r="K12" s="269"/>
      <c r="L12" s="308"/>
      <c r="M12" s="233"/>
      <c r="N12" s="297"/>
    </row>
    <row r="13" spans="2:14" ht="18.75" hidden="1" customHeight="1" x14ac:dyDescent="0.2">
      <c r="B13" s="196"/>
      <c r="C13" s="240"/>
      <c r="D13" s="241"/>
      <c r="E13" s="241"/>
      <c r="F13" s="241"/>
      <c r="G13" s="241"/>
      <c r="H13" s="241"/>
      <c r="I13" s="242"/>
      <c r="J13" s="16"/>
      <c r="K13" s="27"/>
      <c r="L13" s="299"/>
      <c r="M13" s="127"/>
      <c r="N13" s="297"/>
    </row>
    <row r="14" spans="2:14" ht="21" hidden="1" customHeight="1" x14ac:dyDescent="0.2">
      <c r="B14" s="303"/>
      <c r="C14" s="243"/>
      <c r="D14" s="244"/>
      <c r="E14" s="244"/>
      <c r="F14" s="244"/>
      <c r="G14" s="244"/>
      <c r="H14" s="244"/>
      <c r="I14" s="245"/>
      <c r="J14" s="16"/>
      <c r="K14" s="60"/>
      <c r="L14" s="300"/>
      <c r="M14" s="128"/>
      <c r="N14" s="297"/>
    </row>
    <row r="15" spans="2:14" ht="12.75" customHeight="1" x14ac:dyDescent="0.2">
      <c r="B15" s="195" t="s">
        <v>8</v>
      </c>
      <c r="C15" s="237" t="s">
        <v>18</v>
      </c>
      <c r="D15" s="238"/>
      <c r="E15" s="238"/>
      <c r="F15" s="238"/>
      <c r="G15" s="238"/>
      <c r="H15" s="238"/>
      <c r="I15" s="239"/>
      <c r="J15" s="260" t="e">
        <f>investicije!#REF!+investicije!#REF!+investicije!#REF!+investicije!#REF!+investicije!#REF!+investicije!#REF!+'kapitalne pomoći'!#REF!</f>
        <v>#REF!</v>
      </c>
      <c r="K15" s="267" t="e">
        <f>investicije!#REF!+'kapitalne pomoći'!#REF!</f>
        <v>#REF!</v>
      </c>
      <c r="L15" s="234">
        <v>28110410</v>
      </c>
      <c r="M15" s="229">
        <v>19815174</v>
      </c>
      <c r="N15" s="296">
        <v>20407097.399999999</v>
      </c>
    </row>
    <row r="16" spans="2:14" ht="12.75" customHeight="1" x14ac:dyDescent="0.2">
      <c r="B16" s="303"/>
      <c r="C16" s="243"/>
      <c r="D16" s="244"/>
      <c r="E16" s="244"/>
      <c r="F16" s="244"/>
      <c r="G16" s="244"/>
      <c r="H16" s="244"/>
      <c r="I16" s="245"/>
      <c r="J16" s="260"/>
      <c r="K16" s="267"/>
      <c r="L16" s="234"/>
      <c r="M16" s="231"/>
      <c r="N16" s="296"/>
    </row>
    <row r="17" spans="2:14" ht="28.5" customHeight="1" thickBot="1" x14ac:dyDescent="0.25">
      <c r="B17" s="40" t="s">
        <v>9</v>
      </c>
      <c r="C17" s="261" t="s">
        <v>43</v>
      </c>
      <c r="D17" s="262"/>
      <c r="E17" s="262"/>
      <c r="F17" s="262"/>
      <c r="G17" s="262"/>
      <c r="H17" s="262"/>
      <c r="I17" s="263"/>
      <c r="J17" s="77"/>
      <c r="K17" s="78"/>
      <c r="L17" s="79">
        <v>2305000</v>
      </c>
      <c r="M17" s="156">
        <v>305000</v>
      </c>
      <c r="N17" s="156">
        <v>15000</v>
      </c>
    </row>
    <row r="18" spans="2:14" ht="24.75" customHeight="1" thickTop="1" x14ac:dyDescent="0.2">
      <c r="B18" s="325" t="s">
        <v>37</v>
      </c>
      <c r="C18" s="326"/>
      <c r="D18" s="326"/>
      <c r="E18" s="326"/>
      <c r="F18" s="326"/>
      <c r="G18" s="326"/>
      <c r="H18" s="326"/>
      <c r="I18" s="327"/>
      <c r="J18" s="44" t="e">
        <f>J6+J8+J11+J15+#REF!+#REF!</f>
        <v>#REF!</v>
      </c>
      <c r="K18" s="44" t="e">
        <f>K6+K8+K11+K15+#REF!+#REF!</f>
        <v>#REF!</v>
      </c>
      <c r="L18" s="61">
        <f>SUM(L6:L17)</f>
        <v>75261132</v>
      </c>
      <c r="M18" s="122">
        <f>SUM(M6:M17)</f>
        <v>240697884</v>
      </c>
      <c r="N18" s="45">
        <f>SUM(N6:N17)</f>
        <v>323239307.39999998</v>
      </c>
    </row>
    <row r="19" spans="2:14" ht="10.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2:14" ht="12.75" hidden="1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2:14" ht="2.2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4" ht="12.75" hidden="1" customHeight="1" x14ac:dyDescent="0.25">
      <c r="B22" s="17"/>
      <c r="C22" s="17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</row>
    <row r="23" spans="2:14" ht="5.25" customHeight="1" x14ac:dyDescent="0.25">
      <c r="B23" s="17"/>
      <c r="C23" s="17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</row>
    <row r="24" spans="2:14" ht="15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2:14" ht="14.25" customHeight="1" x14ac:dyDescent="0.2">
      <c r="B25" s="24" t="s">
        <v>16</v>
      </c>
      <c r="C25" s="246" t="s">
        <v>3</v>
      </c>
      <c r="D25" s="247"/>
      <c r="E25" s="247"/>
      <c r="F25" s="247"/>
      <c r="G25" s="247"/>
      <c r="H25" s="247"/>
      <c r="I25" s="248"/>
      <c r="J25" s="26" t="s">
        <v>17</v>
      </c>
      <c r="K25" s="25" t="s">
        <v>24</v>
      </c>
      <c r="L25" s="227" t="s">
        <v>64</v>
      </c>
      <c r="M25" s="225" t="s">
        <v>57</v>
      </c>
      <c r="N25" s="311" t="s">
        <v>65</v>
      </c>
    </row>
    <row r="26" spans="2:14" ht="15" thickBot="1" x14ac:dyDescent="0.25">
      <c r="B26" s="36" t="s">
        <v>15</v>
      </c>
      <c r="C26" s="252"/>
      <c r="D26" s="253"/>
      <c r="E26" s="253"/>
      <c r="F26" s="253"/>
      <c r="G26" s="253"/>
      <c r="H26" s="253"/>
      <c r="I26" s="254"/>
      <c r="J26" s="26">
        <v>2015</v>
      </c>
      <c r="K26" s="37">
        <v>2015</v>
      </c>
      <c r="L26" s="228"/>
      <c r="M26" s="226"/>
      <c r="N26" s="312"/>
    </row>
    <row r="27" spans="2:14" ht="12.75" customHeight="1" thickTop="1" x14ac:dyDescent="0.2">
      <c r="B27" s="321" t="s">
        <v>4</v>
      </c>
      <c r="C27" s="330" t="s">
        <v>35</v>
      </c>
      <c r="D27" s="331"/>
      <c r="E27" s="331"/>
      <c r="F27" s="331"/>
      <c r="G27" s="331"/>
      <c r="H27" s="331"/>
      <c r="I27" s="332"/>
      <c r="J27" s="258" t="e">
        <f>investicije!J7+investicije!J11</f>
        <v>#REF!</v>
      </c>
      <c r="K27" s="258" t="e">
        <f>investicije!K7+investicije!K11</f>
        <v>#REF!</v>
      </c>
      <c r="L27" s="235">
        <v>18363996</v>
      </c>
      <c r="M27" s="309">
        <v>36346819</v>
      </c>
      <c r="N27" s="295">
        <v>13074159.4</v>
      </c>
    </row>
    <row r="28" spans="2:14" ht="16.5" customHeight="1" x14ac:dyDescent="0.2">
      <c r="B28" s="201"/>
      <c r="C28" s="333"/>
      <c r="D28" s="334"/>
      <c r="E28" s="334"/>
      <c r="F28" s="334"/>
      <c r="G28" s="334"/>
      <c r="H28" s="334"/>
      <c r="I28" s="335"/>
      <c r="J28" s="259"/>
      <c r="K28" s="259"/>
      <c r="L28" s="236"/>
      <c r="M28" s="310"/>
      <c r="N28" s="301"/>
    </row>
    <row r="29" spans="2:14" ht="12.75" customHeight="1" x14ac:dyDescent="0.2">
      <c r="B29" s="201" t="s">
        <v>6</v>
      </c>
      <c r="C29" s="264" t="s">
        <v>74</v>
      </c>
      <c r="D29" s="265"/>
      <c r="E29" s="265"/>
      <c r="F29" s="265"/>
      <c r="G29" s="265"/>
      <c r="H29" s="265"/>
      <c r="I29" s="266"/>
      <c r="J29" s="290" t="e">
        <f>investicije!J16+investicije!J21+investicije!#REF!+investicije!#REF!+investicije!#REF!+investicije!#REF!+investicije!#REF!</f>
        <v>#REF!</v>
      </c>
      <c r="K29" s="290" t="e">
        <f>investicije!K16+investicije!K21+investicije!#REF!+investicije!#REF!+investicije!#REF!+investicije!#REF!+investicije!#REF!</f>
        <v>#REF!</v>
      </c>
      <c r="L29" s="287">
        <v>15520000</v>
      </c>
      <c r="M29" s="229">
        <v>50000000</v>
      </c>
      <c r="N29" s="296">
        <v>66000000</v>
      </c>
    </row>
    <row r="30" spans="2:14" ht="12.75" customHeight="1" x14ac:dyDescent="0.2">
      <c r="B30" s="201"/>
      <c r="C30" s="336"/>
      <c r="D30" s="337"/>
      <c r="E30" s="337"/>
      <c r="F30" s="337"/>
      <c r="G30" s="337"/>
      <c r="H30" s="337"/>
      <c r="I30" s="338"/>
      <c r="J30" s="291"/>
      <c r="K30" s="291"/>
      <c r="L30" s="288"/>
      <c r="M30" s="316"/>
      <c r="N30" s="324"/>
    </row>
    <row r="31" spans="2:14" ht="2.25" customHeight="1" x14ac:dyDescent="0.2">
      <c r="B31" s="201"/>
      <c r="C31" s="333"/>
      <c r="D31" s="334"/>
      <c r="E31" s="334"/>
      <c r="F31" s="334"/>
      <c r="G31" s="334"/>
      <c r="H31" s="334"/>
      <c r="I31" s="335"/>
      <c r="J31" s="292"/>
      <c r="K31" s="292"/>
      <c r="L31" s="289"/>
      <c r="M31" s="317"/>
      <c r="N31" s="324"/>
    </row>
    <row r="32" spans="2:14" ht="24.6" customHeight="1" x14ac:dyDescent="0.2">
      <c r="B32" s="116" t="s">
        <v>7</v>
      </c>
      <c r="C32" s="264" t="s">
        <v>23</v>
      </c>
      <c r="D32" s="265"/>
      <c r="E32" s="265"/>
      <c r="F32" s="265"/>
      <c r="G32" s="265"/>
      <c r="H32" s="265"/>
      <c r="I32" s="266"/>
      <c r="J32" s="117" t="e">
        <f>investicije!J27+investicije!J31+investicije!#REF!</f>
        <v>#REF!</v>
      </c>
      <c r="K32" s="117" t="e">
        <f>investicije!K27+investicije!K31</f>
        <v>#REF!</v>
      </c>
      <c r="L32" s="118">
        <v>20030664</v>
      </c>
      <c r="M32" s="155">
        <v>150815855</v>
      </c>
      <c r="N32" s="161">
        <v>240722938</v>
      </c>
    </row>
    <row r="33" spans="2:20" ht="27" customHeight="1" x14ac:dyDescent="0.2">
      <c r="B33" s="76" t="s">
        <v>8</v>
      </c>
      <c r="C33" s="264" t="s">
        <v>52</v>
      </c>
      <c r="D33" s="265"/>
      <c r="E33" s="265"/>
      <c r="F33" s="265"/>
      <c r="G33" s="265"/>
      <c r="H33" s="265"/>
      <c r="I33" s="266"/>
      <c r="J33" s="11"/>
      <c r="K33" s="11"/>
      <c r="L33" s="119">
        <v>250000</v>
      </c>
      <c r="M33" s="160">
        <v>250000</v>
      </c>
      <c r="N33" s="155">
        <v>250000</v>
      </c>
    </row>
    <row r="34" spans="2:20" ht="30.75" customHeight="1" thickBot="1" x14ac:dyDescent="0.25">
      <c r="B34" s="40" t="s">
        <v>9</v>
      </c>
      <c r="C34" s="313" t="s">
        <v>53</v>
      </c>
      <c r="D34" s="314"/>
      <c r="E34" s="314"/>
      <c r="F34" s="314"/>
      <c r="G34" s="314"/>
      <c r="H34" s="314"/>
      <c r="I34" s="315"/>
      <c r="J34" s="41"/>
      <c r="K34" s="41"/>
      <c r="L34" s="63">
        <v>449362</v>
      </c>
      <c r="M34" s="156">
        <v>138100</v>
      </c>
      <c r="N34" s="156">
        <v>145100</v>
      </c>
      <c r="T34" t="s">
        <v>42</v>
      </c>
    </row>
    <row r="35" spans="2:20" ht="15" hidden="1" customHeight="1" x14ac:dyDescent="0.2">
      <c r="B35" s="38"/>
      <c r="C35" s="322"/>
      <c r="D35" s="322"/>
      <c r="E35" s="322"/>
      <c r="F35" s="322"/>
      <c r="G35" s="322"/>
      <c r="H35" s="322"/>
      <c r="I35" s="322"/>
      <c r="J35" s="39"/>
      <c r="K35" s="18"/>
      <c r="L35" s="62"/>
      <c r="M35" s="46"/>
      <c r="N35" s="47"/>
    </row>
    <row r="36" spans="2:20" ht="23.25" customHeight="1" thickTop="1" x14ac:dyDescent="0.2">
      <c r="B36" s="340" t="s">
        <v>13</v>
      </c>
      <c r="C36" s="340"/>
      <c r="D36" s="340"/>
      <c r="E36" s="340"/>
      <c r="F36" s="340"/>
      <c r="G36" s="340"/>
      <c r="H36" s="340"/>
      <c r="I36" s="340"/>
      <c r="J36" s="42" t="e">
        <f>J27+J29+J32+#REF!+#REF!+J35</f>
        <v>#REF!</v>
      </c>
      <c r="K36" s="42" t="e">
        <f>K27+K29+K32+#REF!+#REF!+K35</f>
        <v>#REF!</v>
      </c>
      <c r="L36" s="64">
        <f>SUM(L27:L34)</f>
        <v>54614022</v>
      </c>
      <c r="M36" s="48">
        <f>SUM(M27:M34)</f>
        <v>237550774</v>
      </c>
      <c r="N36" s="48">
        <f>SUM(N27:N34)</f>
        <v>320192197.39999998</v>
      </c>
    </row>
    <row r="37" spans="2:20" ht="18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9"/>
      <c r="M37" s="19"/>
      <c r="N37" s="17"/>
    </row>
    <row r="38" spans="2:20" ht="15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20" ht="14.25" customHeight="1" x14ac:dyDescent="0.2">
      <c r="B39" s="24" t="s">
        <v>16</v>
      </c>
      <c r="C39" s="246" t="s">
        <v>3</v>
      </c>
      <c r="D39" s="247"/>
      <c r="E39" s="247"/>
      <c r="F39" s="247"/>
      <c r="G39" s="247"/>
      <c r="H39" s="247"/>
      <c r="I39" s="248"/>
      <c r="J39" s="26" t="s">
        <v>17</v>
      </c>
      <c r="K39" s="25" t="s">
        <v>24</v>
      </c>
      <c r="L39" s="227" t="s">
        <v>64</v>
      </c>
      <c r="M39" s="225" t="s">
        <v>57</v>
      </c>
      <c r="N39" s="311" t="s">
        <v>65</v>
      </c>
    </row>
    <row r="40" spans="2:20" ht="15" thickBot="1" x14ac:dyDescent="0.25">
      <c r="B40" s="36" t="s">
        <v>15</v>
      </c>
      <c r="C40" s="255"/>
      <c r="D40" s="256"/>
      <c r="E40" s="256"/>
      <c r="F40" s="256"/>
      <c r="G40" s="256"/>
      <c r="H40" s="256"/>
      <c r="I40" s="257"/>
      <c r="J40" s="26">
        <v>2015</v>
      </c>
      <c r="K40" s="37">
        <v>2015</v>
      </c>
      <c r="L40" s="228"/>
      <c r="M40" s="226"/>
      <c r="N40" s="312"/>
    </row>
    <row r="41" spans="2:20" ht="23.25" customHeight="1" thickTop="1" x14ac:dyDescent="0.2">
      <c r="B41" s="70" t="s">
        <v>4</v>
      </c>
      <c r="C41" s="329" t="s">
        <v>44</v>
      </c>
      <c r="D41" s="329"/>
      <c r="E41" s="329"/>
      <c r="F41" s="329"/>
      <c r="G41" s="329"/>
      <c r="H41" s="329"/>
      <c r="I41" s="329"/>
      <c r="J41" s="71" t="e">
        <f>'kapitalne pomoći'!#REF!</f>
        <v>#REF!</v>
      </c>
      <c r="K41" s="72" t="e">
        <f>'kapitalne pomoći'!#REF!</f>
        <v>#REF!</v>
      </c>
      <c r="L41" s="73">
        <v>2495000</v>
      </c>
      <c r="M41" s="74">
        <v>495000</v>
      </c>
      <c r="N41" s="74">
        <v>495000</v>
      </c>
    </row>
    <row r="42" spans="2:20" ht="9" customHeight="1" x14ac:dyDescent="0.2">
      <c r="B42" s="271" t="s">
        <v>6</v>
      </c>
      <c r="C42" s="273" t="s">
        <v>54</v>
      </c>
      <c r="D42" s="273"/>
      <c r="E42" s="273"/>
      <c r="F42" s="273"/>
      <c r="G42" s="273"/>
      <c r="H42" s="273"/>
      <c r="I42" s="273"/>
      <c r="J42" s="274" t="e">
        <f>'kapitalne pomoći'!$J$5</f>
        <v>#REF!</v>
      </c>
      <c r="K42" s="277" t="e">
        <f>'kapitalne pomoći'!K5</f>
        <v>#REF!</v>
      </c>
      <c r="L42" s="276">
        <v>542000</v>
      </c>
      <c r="M42" s="281">
        <v>642000</v>
      </c>
      <c r="N42" s="281">
        <v>542000</v>
      </c>
    </row>
    <row r="43" spans="2:20" ht="10.5" customHeight="1" x14ac:dyDescent="0.2">
      <c r="B43" s="271"/>
      <c r="C43" s="273"/>
      <c r="D43" s="273"/>
      <c r="E43" s="273"/>
      <c r="F43" s="273"/>
      <c r="G43" s="273"/>
      <c r="H43" s="273"/>
      <c r="I43" s="273"/>
      <c r="J43" s="274"/>
      <c r="K43" s="277"/>
      <c r="L43" s="276"/>
      <c r="M43" s="281"/>
      <c r="N43" s="281"/>
    </row>
    <row r="44" spans="2:20" ht="6.75" customHeight="1" x14ac:dyDescent="0.2">
      <c r="B44" s="271"/>
      <c r="C44" s="273"/>
      <c r="D44" s="273"/>
      <c r="E44" s="273"/>
      <c r="F44" s="273"/>
      <c r="G44" s="273"/>
      <c r="H44" s="273"/>
      <c r="I44" s="273"/>
      <c r="J44" s="274"/>
      <c r="K44" s="277"/>
      <c r="L44" s="276"/>
      <c r="M44" s="281"/>
      <c r="N44" s="281"/>
    </row>
    <row r="45" spans="2:20" ht="27.6" customHeight="1" x14ac:dyDescent="0.2">
      <c r="B45" s="15" t="s">
        <v>7</v>
      </c>
      <c r="C45" s="278" t="s">
        <v>19</v>
      </c>
      <c r="D45" s="279"/>
      <c r="E45" s="279"/>
      <c r="F45" s="279"/>
      <c r="G45" s="279"/>
      <c r="H45" s="279"/>
      <c r="I45" s="280"/>
      <c r="J45" s="20"/>
      <c r="K45" s="65"/>
      <c r="L45" s="115">
        <v>958110</v>
      </c>
      <c r="M45" s="157">
        <v>558110</v>
      </c>
      <c r="N45" s="157">
        <v>558110</v>
      </c>
    </row>
    <row r="46" spans="2:20" ht="25.9" customHeight="1" x14ac:dyDescent="0.2">
      <c r="B46" s="15" t="s">
        <v>8</v>
      </c>
      <c r="C46" s="278" t="s">
        <v>75</v>
      </c>
      <c r="D46" s="279"/>
      <c r="E46" s="279"/>
      <c r="F46" s="279"/>
      <c r="G46" s="279"/>
      <c r="H46" s="279"/>
      <c r="I46" s="280"/>
      <c r="J46" s="20"/>
      <c r="K46" s="65"/>
      <c r="L46" s="115">
        <v>15000000</v>
      </c>
      <c r="M46" s="157">
        <v>0</v>
      </c>
      <c r="N46" s="157">
        <v>0</v>
      </c>
    </row>
    <row r="47" spans="2:20" ht="27.75" customHeight="1" x14ac:dyDescent="0.2">
      <c r="B47" s="271" t="s">
        <v>9</v>
      </c>
      <c r="C47" s="273" t="s">
        <v>76</v>
      </c>
      <c r="D47" s="273"/>
      <c r="E47" s="273"/>
      <c r="F47" s="273"/>
      <c r="G47" s="273"/>
      <c r="H47" s="273"/>
      <c r="I47" s="273"/>
      <c r="J47" s="20" t="e">
        <f>'kapitalne pomoći'!$J$8</f>
        <v>#REF!</v>
      </c>
      <c r="K47" s="65" t="e">
        <f>'kapitalne pomoći'!$J$8</f>
        <v>#REF!</v>
      </c>
      <c r="L47" s="276">
        <v>1585000</v>
      </c>
      <c r="M47" s="157">
        <v>1385000</v>
      </c>
      <c r="N47" s="281">
        <v>1385000</v>
      </c>
    </row>
    <row r="48" spans="2:20" ht="10.5" hidden="1" customHeight="1" x14ac:dyDescent="0.2">
      <c r="B48" s="271"/>
      <c r="C48" s="273"/>
      <c r="D48" s="273"/>
      <c r="E48" s="273"/>
      <c r="F48" s="273"/>
      <c r="G48" s="273"/>
      <c r="H48" s="273"/>
      <c r="I48" s="273"/>
      <c r="J48" s="20"/>
      <c r="K48" s="66"/>
      <c r="L48" s="286"/>
      <c r="M48" s="158"/>
      <c r="N48" s="281"/>
    </row>
    <row r="49" spans="2:14" ht="11.25" hidden="1" customHeight="1" x14ac:dyDescent="0.2">
      <c r="B49" s="271"/>
      <c r="C49" s="273"/>
      <c r="D49" s="273"/>
      <c r="E49" s="273"/>
      <c r="F49" s="273"/>
      <c r="G49" s="273"/>
      <c r="H49" s="273"/>
      <c r="I49" s="273"/>
      <c r="J49" s="20"/>
      <c r="K49" s="66"/>
      <c r="L49" s="286"/>
      <c r="M49" s="158"/>
      <c r="N49" s="281"/>
    </row>
    <row r="50" spans="2:14" ht="12.75" hidden="1" customHeight="1" x14ac:dyDescent="0.2">
      <c r="B50" s="271"/>
      <c r="C50" s="273"/>
      <c r="D50" s="273"/>
      <c r="E50" s="273"/>
      <c r="F50" s="273"/>
      <c r="G50" s="273"/>
      <c r="H50" s="273"/>
      <c r="I50" s="273"/>
      <c r="J50" s="20" t="e">
        <f>'kapitalne pomoći'!#REF!</f>
        <v>#REF!</v>
      </c>
      <c r="K50" s="66"/>
      <c r="L50" s="129"/>
      <c r="M50" s="159"/>
      <c r="N50" s="281"/>
    </row>
    <row r="51" spans="2:14" ht="12.75" hidden="1" customHeight="1" x14ac:dyDescent="0.2">
      <c r="B51" s="15"/>
      <c r="C51" s="273"/>
      <c r="D51" s="273"/>
      <c r="E51" s="273"/>
      <c r="F51" s="273"/>
      <c r="G51" s="273"/>
      <c r="H51" s="273"/>
      <c r="I51" s="273"/>
      <c r="J51" s="20"/>
      <c r="K51" s="67"/>
      <c r="L51" s="75"/>
      <c r="M51" s="158"/>
      <c r="N51" s="157"/>
    </row>
    <row r="52" spans="2:14" ht="11.25" hidden="1" customHeight="1" x14ac:dyDescent="0.2">
      <c r="B52" s="15"/>
      <c r="C52" s="273"/>
      <c r="D52" s="273"/>
      <c r="E52" s="273"/>
      <c r="F52" s="273"/>
      <c r="G52" s="273"/>
      <c r="H52" s="273"/>
      <c r="I52" s="273"/>
      <c r="J52" s="20"/>
      <c r="K52" s="67"/>
      <c r="L52" s="115"/>
      <c r="M52" s="157"/>
      <c r="N52" s="157"/>
    </row>
    <row r="53" spans="2:14" ht="12.75" customHeight="1" x14ac:dyDescent="0.2">
      <c r="B53" s="271" t="s">
        <v>10</v>
      </c>
      <c r="C53" s="283" t="s">
        <v>55</v>
      </c>
      <c r="D53" s="283"/>
      <c r="E53" s="283"/>
      <c r="F53" s="283"/>
      <c r="G53" s="283"/>
      <c r="H53" s="283"/>
      <c r="I53" s="283"/>
      <c r="J53" s="274">
        <f>'kapitalne pomoći'!$J$14</f>
        <v>367000</v>
      </c>
      <c r="K53" s="277">
        <f>'kapitalne pomoći'!K14</f>
        <v>364000</v>
      </c>
      <c r="L53" s="276">
        <v>67000</v>
      </c>
      <c r="M53" s="281">
        <v>67000</v>
      </c>
      <c r="N53" s="281">
        <v>67000</v>
      </c>
    </row>
    <row r="54" spans="2:14" ht="12.75" customHeight="1" thickBot="1" x14ac:dyDescent="0.25">
      <c r="B54" s="272"/>
      <c r="C54" s="284"/>
      <c r="D54" s="284"/>
      <c r="E54" s="284"/>
      <c r="F54" s="284"/>
      <c r="G54" s="284"/>
      <c r="H54" s="284"/>
      <c r="I54" s="284"/>
      <c r="J54" s="275"/>
      <c r="K54" s="339"/>
      <c r="L54" s="285"/>
      <c r="M54" s="328"/>
      <c r="N54" s="282"/>
    </row>
    <row r="55" spans="2:14" ht="24" customHeight="1" thickTop="1" x14ac:dyDescent="0.2">
      <c r="B55" s="270" t="s">
        <v>14</v>
      </c>
      <c r="C55" s="270"/>
      <c r="D55" s="270"/>
      <c r="E55" s="270"/>
      <c r="F55" s="270"/>
      <c r="G55" s="270"/>
      <c r="H55" s="270"/>
      <c r="I55" s="270"/>
      <c r="J55" s="43" t="e">
        <f>#REF!+J41+J42+J47+J50+#REF!+J53+#REF!</f>
        <v>#REF!</v>
      </c>
      <c r="K55" s="68" t="e">
        <f>#REF!+K41+K42+K47+K50+#REF!+K53+#REF!</f>
        <v>#REF!</v>
      </c>
      <c r="L55" s="69">
        <f>SUM(L41:L54)</f>
        <v>20647110</v>
      </c>
      <c r="M55" s="49">
        <f>SUM(M41:M54)</f>
        <v>3147110</v>
      </c>
      <c r="N55" s="49">
        <f>SUM(N41:N54)</f>
        <v>3047110</v>
      </c>
    </row>
    <row r="56" spans="2:14" ht="12.75" customHeight="1" x14ac:dyDescent="0.2"/>
    <row r="57" spans="2:14" ht="12.75" customHeight="1" x14ac:dyDescent="0.2"/>
  </sheetData>
  <sheetProtection selectLockedCells="1" selectUnlockedCells="1"/>
  <mergeCells count="88">
    <mergeCell ref="M53:M54"/>
    <mergeCell ref="J42:J44"/>
    <mergeCell ref="C41:I41"/>
    <mergeCell ref="C42:I44"/>
    <mergeCell ref="C27:I28"/>
    <mergeCell ref="C47:I50"/>
    <mergeCell ref="C29:I31"/>
    <mergeCell ref="K53:K54"/>
    <mergeCell ref="B36:I36"/>
    <mergeCell ref="M42:M44"/>
    <mergeCell ref="B27:B28"/>
    <mergeCell ref="C35:I35"/>
    <mergeCell ref="J29:J31"/>
    <mergeCell ref="C32:I32"/>
    <mergeCell ref="J6:J7"/>
    <mergeCell ref="N29:N31"/>
    <mergeCell ref="J8:J10"/>
    <mergeCell ref="B18:I18"/>
    <mergeCell ref="B15:B16"/>
    <mergeCell ref="N8:N10"/>
    <mergeCell ref="M6:M7"/>
    <mergeCell ref="K8:K10"/>
    <mergeCell ref="N4:N5"/>
    <mergeCell ref="N25:N26"/>
    <mergeCell ref="N39:N40"/>
    <mergeCell ref="C34:I34"/>
    <mergeCell ref="M27:M28"/>
    <mergeCell ref="M29:M31"/>
    <mergeCell ref="C6:I7"/>
    <mergeCell ref="C8:I10"/>
    <mergeCell ref="D2:N2"/>
    <mergeCell ref="B11:B14"/>
    <mergeCell ref="K6:K7"/>
    <mergeCell ref="B6:B7"/>
    <mergeCell ref="B8:B10"/>
    <mergeCell ref="C15:I16"/>
    <mergeCell ref="L6:L7"/>
    <mergeCell ref="L11:L12"/>
    <mergeCell ref="L8:L10"/>
    <mergeCell ref="N15:N16"/>
    <mergeCell ref="N47:N50"/>
    <mergeCell ref="J27:J28"/>
    <mergeCell ref="J11:J12"/>
    <mergeCell ref="N6:N7"/>
    <mergeCell ref="N42:N44"/>
    <mergeCell ref="M15:M16"/>
    <mergeCell ref="N11:N14"/>
    <mergeCell ref="D22:N23"/>
    <mergeCell ref="L13:L14"/>
    <mergeCell ref="N27:N28"/>
    <mergeCell ref="N53:N54"/>
    <mergeCell ref="B42:B44"/>
    <mergeCell ref="B29:B31"/>
    <mergeCell ref="B47:B50"/>
    <mergeCell ref="C53:I54"/>
    <mergeCell ref="L53:L54"/>
    <mergeCell ref="L47:L49"/>
    <mergeCell ref="C51:I51"/>
    <mergeCell ref="L29:L31"/>
    <mergeCell ref="K29:K31"/>
    <mergeCell ref="B55:I55"/>
    <mergeCell ref="B53:B54"/>
    <mergeCell ref="C52:I52"/>
    <mergeCell ref="J53:J54"/>
    <mergeCell ref="L42:L44"/>
    <mergeCell ref="K42:K44"/>
    <mergeCell ref="C45:I45"/>
    <mergeCell ref="C46:I46"/>
    <mergeCell ref="C11:I14"/>
    <mergeCell ref="C4:I5"/>
    <mergeCell ref="C25:I26"/>
    <mergeCell ref="C39:I40"/>
    <mergeCell ref="K27:K28"/>
    <mergeCell ref="J15:J16"/>
    <mergeCell ref="C17:I17"/>
    <mergeCell ref="C33:I33"/>
    <mergeCell ref="K15:K16"/>
    <mergeCell ref="K11:K12"/>
    <mergeCell ref="M4:M5"/>
    <mergeCell ref="L4:L5"/>
    <mergeCell ref="L25:L26"/>
    <mergeCell ref="M25:M26"/>
    <mergeCell ref="L39:L40"/>
    <mergeCell ref="M39:M40"/>
    <mergeCell ref="M8:M10"/>
    <mergeCell ref="M11:M12"/>
    <mergeCell ref="L15:L16"/>
    <mergeCell ref="L27:L28"/>
  </mergeCells>
  <phoneticPr fontId="0" type="noConversion"/>
  <pageMargins left="0.15748031496062992" right="0.15748031496062992" top="0.19685039370078741" bottom="0.19685039370078741" header="0.11811023622047245" footer="0.11811023622047245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investicije</vt:lpstr>
      <vt:lpstr>kapitalne pomoći</vt:lpstr>
      <vt:lpstr>Struktura financiranja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Gorički</dc:creator>
  <cp:lastModifiedBy>Zoran Gumbas</cp:lastModifiedBy>
  <cp:lastPrinted>2020-12-02T09:18:11Z</cp:lastPrinted>
  <dcterms:created xsi:type="dcterms:W3CDTF">2012-07-02T05:55:25Z</dcterms:created>
  <dcterms:modified xsi:type="dcterms:W3CDTF">2020-12-29T09:12:40Z</dcterms:modified>
</cp:coreProperties>
</file>