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Svjetlana\24.11\"/>
    </mc:Choice>
  </mc:AlternateContent>
  <bookViews>
    <workbookView xWindow="32760" yWindow="32760" windowWidth="25200" windowHeight="11385"/>
  </bookViews>
  <sheets>
    <sheet name="investicije" sheetId="1" r:id="rId1"/>
    <sheet name="kapitalne pomoći" sheetId="2" r:id="rId2"/>
    <sheet name="Struktura financiranja" sheetId="3" r:id="rId3"/>
  </sheets>
  <definedNames>
    <definedName name="_xlnm.Print_Area" localSheetId="2">'Struktura financiranja'!$A$1:$O$56</definedName>
  </definedNames>
  <calcPr calcId="181029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5" i="1"/>
  <c r="O26" i="1"/>
  <c r="O28" i="1"/>
  <c r="O29" i="1"/>
  <c r="O30" i="1"/>
  <c r="O32" i="1"/>
  <c r="O33" i="1"/>
  <c r="O35" i="1"/>
  <c r="O36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5" i="2"/>
  <c r="L20" i="2"/>
  <c r="L34" i="1"/>
  <c r="L31" i="1"/>
  <c r="L27" i="1"/>
  <c r="L21" i="1"/>
  <c r="L16" i="1"/>
  <c r="L11" i="1"/>
  <c r="L37" i="1"/>
  <c r="L7" i="1"/>
  <c r="N56" i="3"/>
  <c r="N36" i="3"/>
  <c r="N18" i="3"/>
  <c r="N34" i="1"/>
  <c r="O34" i="1"/>
  <c r="N31" i="1"/>
  <c r="O31" i="1"/>
  <c r="N27" i="1"/>
  <c r="O27" i="1"/>
  <c r="N21" i="1"/>
  <c r="O21" i="1"/>
  <c r="N16" i="1"/>
  <c r="N11" i="1"/>
  <c r="N7" i="1"/>
  <c r="O7" i="1"/>
  <c r="M34" i="1"/>
  <c r="M31" i="1"/>
  <c r="M27" i="1"/>
  <c r="M21" i="1"/>
  <c r="M37" i="1"/>
  <c r="M16" i="1"/>
  <c r="M11" i="1"/>
  <c r="M7" i="1"/>
  <c r="O21" i="2"/>
  <c r="J34" i="1"/>
  <c r="K34" i="1"/>
  <c r="K8" i="2"/>
  <c r="K20" i="2"/>
  <c r="J8" i="2"/>
  <c r="J48" i="3"/>
  <c r="J56" i="3"/>
  <c r="M56" i="3"/>
  <c r="M36" i="3"/>
  <c r="M18" i="3"/>
  <c r="L18" i="3"/>
  <c r="K6" i="3"/>
  <c r="K8" i="3"/>
  <c r="K18" i="3"/>
  <c r="K15" i="3"/>
  <c r="K11" i="3"/>
  <c r="K5" i="2"/>
  <c r="K42" i="3"/>
  <c r="K16" i="2"/>
  <c r="K54" i="3"/>
  <c r="K31" i="1"/>
  <c r="K27" i="1"/>
  <c r="K21" i="1"/>
  <c r="K29" i="3"/>
  <c r="K16" i="1"/>
  <c r="K11" i="1"/>
  <c r="K7" i="1"/>
  <c r="K37" i="1"/>
  <c r="K21" i="2"/>
  <c r="J6" i="3"/>
  <c r="J18" i="3"/>
  <c r="J15" i="3"/>
  <c r="J11" i="3"/>
  <c r="J8" i="3"/>
  <c r="J5" i="2"/>
  <c r="J42" i="3"/>
  <c r="J51" i="3"/>
  <c r="J31" i="1"/>
  <c r="J21" i="1"/>
  <c r="J16" i="1"/>
  <c r="J11" i="1"/>
  <c r="J7" i="1"/>
  <c r="J37" i="1"/>
  <c r="J16" i="2"/>
  <c r="J54" i="3"/>
  <c r="K41" i="3"/>
  <c r="J27" i="1"/>
  <c r="J32" i="3"/>
  <c r="L36" i="3"/>
  <c r="J41" i="3"/>
  <c r="L56" i="3"/>
  <c r="K32" i="3"/>
  <c r="J27" i="3"/>
  <c r="J29" i="3"/>
  <c r="J36" i="3"/>
  <c r="N37" i="1"/>
  <c r="O37" i="1"/>
  <c r="K56" i="3"/>
  <c r="J20" i="2"/>
  <c r="J21" i="2"/>
  <c r="K27" i="3"/>
  <c r="K36" i="3"/>
  <c r="K48" i="3"/>
</calcChain>
</file>

<file path=xl/sharedStrings.xml><?xml version="1.0" encoding="utf-8"?>
<sst xmlns="http://schemas.openxmlformats.org/spreadsheetml/2006/main" count="146" uniqueCount="83">
  <si>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</si>
  <si>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</si>
  <si>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</si>
  <si>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</si>
  <si>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</si>
  <si>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</si>
  <si>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</si>
  <si>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3.</t>
  </si>
  <si>
    <t>4.</t>
  </si>
  <si>
    <t>5.</t>
  </si>
  <si>
    <t>6.</t>
  </si>
  <si>
    <t>7.</t>
  </si>
  <si>
    <t>OPREMA KZŽ</t>
  </si>
  <si>
    <t>UKUPNO INVESTICIJE</t>
  </si>
  <si>
    <t>UKUPNO KAPITALNE POMOĆI I DONACIJE</t>
  </si>
  <si>
    <t>br.</t>
  </si>
  <si>
    <t xml:space="preserve">Red. </t>
  </si>
  <si>
    <t>PLAN</t>
  </si>
  <si>
    <t>DECENTRALIZIRANA SREDSTVA</t>
  </si>
  <si>
    <t>ZAŠTITA OKOLIŠA</t>
  </si>
  <si>
    <t xml:space="preserve">PLAN </t>
  </si>
  <si>
    <t>STRUKTURA IZVORA FINANCIRANJA</t>
  </si>
  <si>
    <t>UKUPNO KAPITALNE POMOĆI,  DONACIJE I INVESTICIJE</t>
  </si>
  <si>
    <t xml:space="preserve">ZDRAVSTVO </t>
  </si>
  <si>
    <t>I IZMJENA PLANA</t>
  </si>
  <si>
    <t>- decentralizirana sredstva - prijevozna sredstva</t>
  </si>
  <si>
    <t xml:space="preserve">IZGRADNJA, ADAPT. I DOGR. ŠKOLSKIH OBJEKATA - O.Š. </t>
  </si>
  <si>
    <t>OPREMA ZA ŠKOLE I ULAG. U RAČ. PROGRAME, POMAGALA</t>
  </si>
  <si>
    <t>- opći prihodi i primici (vlastita sredstva)</t>
  </si>
  <si>
    <t xml:space="preserve">R. br. </t>
  </si>
  <si>
    <t xml:space="preserve">PLAN  RAZVOJNIH PROGRAMA - INVESTICIJE </t>
  </si>
  <si>
    <t>OPREMA ZA ZDRAVSTVO I PRIJEVOZNA SREDSTVA</t>
  </si>
  <si>
    <t>- decentralizirana sredstva - medicinska, laboratorijska i ostala oprema</t>
  </si>
  <si>
    <t>- EU sredstva (prijenos preko nadležnog ministarstva)</t>
  </si>
  <si>
    <t xml:space="preserve"> PLAN RAZVOJNIH PROGRAMA - KAPITALNE POMOĆI I DONACIJE  </t>
  </si>
  <si>
    <t>OBRAZOVANJE (ŠKOLE)</t>
  </si>
  <si>
    <t>- sredstava Državnog proračuna</t>
  </si>
  <si>
    <t>SVEUKUPNO INVESTICIJE I KAPITALNE POMOĆI I DONACIJE</t>
  </si>
  <si>
    <t>IZGRADNJA, ADAPT. I DOGRADNJA U ZDRAVSTVU (građevinski objekti)</t>
  </si>
  <si>
    <t>- opći prihodi i primici</t>
  </si>
  <si>
    <t>- namjenska sredstva (oprema)</t>
  </si>
  <si>
    <t xml:space="preserve">KAPITALNE POMOĆI I DONACIJE - KOMUNALNA INFRASTRUKTURA </t>
  </si>
  <si>
    <t xml:space="preserve"> </t>
  </si>
  <si>
    <t>OSTALO</t>
  </si>
  <si>
    <t>PROMET</t>
  </si>
  <si>
    <t>- decentralizirana sredstva - osnovne škole</t>
  </si>
  <si>
    <t>- decentralizirana sredstva - srednje škole</t>
  </si>
  <si>
    <t>- decentralizirana sredstva - ulaganja u ostalu opremu i knjige</t>
  </si>
  <si>
    <t>EU SREDSTVA (prijenos preko nadležnog ministarstva)</t>
  </si>
  <si>
    <t>KAPITALNE POMOĆI I DONACIJE - PROMET</t>
  </si>
  <si>
    <t>- decentralizirana sredstva - licence i računalni programi</t>
  </si>
  <si>
    <t>KAPITALNE POMOĆI I DONACIJE - CIVILNA ZAŠTITA</t>
  </si>
  <si>
    <t>SREDSTVA ZA RAD UPRAVNIH TIJELA i ADAPTACIJA ZGRADE</t>
  </si>
  <si>
    <t>PRORAČUNSKI KORISNICI (ZARA, ZAVOD i JU)</t>
  </si>
  <si>
    <t>KOMUNALNA INFRASTRUKTURA</t>
  </si>
  <si>
    <t>CIVILNA ZAŠTITA</t>
  </si>
  <si>
    <t>SREDSTVA DRŽAVNOG PRORAČUNA</t>
  </si>
  <si>
    <t>- sredstva izvanproračunskih korisnika Državnog proračuna (Hrvatske vode)</t>
  </si>
  <si>
    <t xml:space="preserve">KAPITALNE POMOĆI I DONACIJE - ZAŠTITA OKOLIŠA </t>
  </si>
  <si>
    <t>DODATNA ULAGANJA KZŽ (građevinski objekti)</t>
  </si>
  <si>
    <t>- opći prihodi i primici (oprema)</t>
  </si>
  <si>
    <t>PLAN 2021.</t>
  </si>
  <si>
    <t xml:space="preserve">KAPITALNE POMOĆI I DONACIJE - SANACIJA ŠTETA OD POTRESA </t>
  </si>
  <si>
    <t>- EU sredstva-prijenos preko nadležnog ministarstva (sigurna kuća)</t>
  </si>
  <si>
    <t>- EU sredstva (prijenos preko nadležnog ministarstva) (sigurna kuća, ZEZ)</t>
  </si>
  <si>
    <t>- opći prihodi i primici (ZEZ, zgrada KZŽ)</t>
  </si>
  <si>
    <t>KAPITALNE POMOĆI I DONACIJE - KULTURA I SPOMEN OBILJEŽJA</t>
  </si>
  <si>
    <t>- opći prihodi i primici (oprema za rad KZŽ)</t>
  </si>
  <si>
    <t>OPĆI PRIHODI I PRIMICI (vlastita sredstva)</t>
  </si>
  <si>
    <t>- sredstva JLS</t>
  </si>
  <si>
    <t>SIGURNA KUĆA, ZEZ</t>
  </si>
  <si>
    <t>SANACIJA ŠTETA OD POTRESA</t>
  </si>
  <si>
    <t>KULTURA I SPOMEN OBILJEŽJA</t>
  </si>
  <si>
    <t xml:space="preserve">OPREMA I IZGRADNJA OBJEKATA ZA ZARA-u, ZAVOD, JU i SIGURNA KUĆA </t>
  </si>
  <si>
    <t>I IZMJENA 2021</t>
  </si>
  <si>
    <t>INDEKS</t>
  </si>
  <si>
    <t>KAPITALNE POMOĆI I DONACIJE - OBRAZOVANJE</t>
  </si>
  <si>
    <t>OBRAZOVANJE</t>
  </si>
  <si>
    <t>- opći prihodi i primici (objekti u okviru projekata Javne ustanove, JU Novi početak))</t>
  </si>
  <si>
    <t>II.IZMJENA 2021</t>
  </si>
  <si>
    <t>II IZMJENA 2021</t>
  </si>
  <si>
    <t>PLAN 2021</t>
  </si>
  <si>
    <t>I.IZMJENA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</si>
</sst>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77" formatCode="_-* #,##0\ _k_n_-;\-* #,##0\ _k_n_-;_-* &quot;-&quot;??\ _k_n_-;_-@_-"/>
  </numFmts>
  <fonts count="13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7" fillId="2" borderId="0" xfId="0" applyFont="1" applyFill="1"/>
    <xf numFmtId="43" fontId="0" fillId="0" borderId="0" xfId="0" applyNumberFormat="1"/>
    <xf numFmtId="177" fontId="1" fillId="0" borderId="0" xfId="1" applyNumberFormat="1"/>
    <xf numFmtId="0" fontId="10" fillId="0" borderId="0" xfId="0" applyFont="1"/>
    <xf numFmtId="177" fontId="2" fillId="0" borderId="0" xfId="0" applyNumberFormat="1" applyFont="1"/>
    <xf numFmtId="0" fontId="3" fillId="0" borderId="1" xfId="0" applyFont="1" applyBorder="1" applyAlignment="1">
      <alignment horizontal="right" vertical="center"/>
    </xf>
    <xf numFmtId="43" fontId="6" fillId="0" borderId="2" xfId="1" applyFont="1" applyBorder="1" applyAlignment="1">
      <alignment horizontal="right" vertical="distributed"/>
    </xf>
    <xf numFmtId="43" fontId="3" fillId="0" borderId="2" xfId="1" applyFont="1" applyBorder="1" applyAlignment="1">
      <alignment horizontal="right" vertical="distributed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1" fillId="0" borderId="0" xfId="0" applyFont="1"/>
    <xf numFmtId="0" fontId="3" fillId="0" borderId="0" xfId="0" applyFont="1" applyBorder="1" applyAlignment="1">
      <alignment horizontal="right" vertical="center"/>
    </xf>
    <xf numFmtId="3" fontId="11" fillId="0" borderId="0" xfId="0" applyNumberFormat="1" applyFont="1"/>
    <xf numFmtId="43" fontId="6" fillId="0" borderId="3" xfId="1" applyFont="1" applyBorder="1" applyAlignment="1">
      <alignment horizontal="center" vertical="justify"/>
    </xf>
    <xf numFmtId="43" fontId="3" fillId="0" borderId="5" xfId="1" applyFont="1" applyBorder="1" applyAlignment="1">
      <alignment horizontal="right" vertical="distributed"/>
    </xf>
    <xf numFmtId="3" fontId="6" fillId="3" borderId="6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justify"/>
    </xf>
    <xf numFmtId="0" fontId="6" fillId="3" borderId="10" xfId="0" applyFont="1" applyFill="1" applyBorder="1" applyAlignment="1">
      <alignment vertical="center"/>
    </xf>
    <xf numFmtId="43" fontId="3" fillId="5" borderId="11" xfId="1" applyFont="1" applyFill="1" applyBorder="1" applyAlignment="1">
      <alignment horizontal="right" vertical="distributed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177" fontId="6" fillId="3" borderId="2" xfId="1" applyNumberFormat="1" applyFont="1" applyFill="1" applyBorder="1" applyAlignment="1">
      <alignment horizontal="right" vertical="justify"/>
    </xf>
    <xf numFmtId="43" fontId="6" fillId="3" borderId="18" xfId="1" applyFont="1" applyFill="1" applyBorder="1" applyAlignment="1">
      <alignment horizontal="center" vertical="center"/>
    </xf>
    <xf numFmtId="177" fontId="6" fillId="3" borderId="19" xfId="1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6" fillId="3" borderId="20" xfId="0" applyNumberFormat="1" applyFont="1" applyFill="1" applyBorder="1" applyAlignment="1">
      <alignment horizontal="right" vertical="center"/>
    </xf>
    <xf numFmtId="4" fontId="6" fillId="3" borderId="18" xfId="1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4" fontId="6" fillId="3" borderId="21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justify"/>
    </xf>
    <xf numFmtId="4" fontId="6" fillId="0" borderId="22" xfId="1" applyNumberFormat="1" applyFont="1" applyBorder="1" applyAlignment="1">
      <alignment horizontal="right" vertical="distributed"/>
    </xf>
    <xf numFmtId="4" fontId="3" fillId="0" borderId="22" xfId="1" applyNumberFormat="1" applyFont="1" applyBorder="1" applyAlignment="1">
      <alignment horizontal="right" vertical="distributed"/>
    </xf>
    <xf numFmtId="4" fontId="3" fillId="0" borderId="23" xfId="1" applyNumberFormat="1" applyFont="1" applyBorder="1" applyAlignment="1">
      <alignment horizontal="right" vertical="distributed"/>
    </xf>
    <xf numFmtId="4" fontId="6" fillId="5" borderId="24" xfId="1" applyNumberFormat="1" applyFont="1" applyFill="1" applyBorder="1" applyAlignment="1">
      <alignment horizontal="right" vertical="distributed"/>
    </xf>
    <xf numFmtId="3" fontId="6" fillId="0" borderId="2" xfId="0" applyNumberFormat="1" applyFont="1" applyBorder="1" applyAlignment="1">
      <alignment vertical="center"/>
    </xf>
    <xf numFmtId="4" fontId="6" fillId="3" borderId="25" xfId="1" applyNumberFormat="1" applyFont="1" applyFill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3" borderId="28" xfId="0" applyNumberFormat="1" applyFont="1" applyFill="1" applyBorder="1" applyAlignment="1">
      <alignment horizontal="right" vertical="center"/>
    </xf>
    <xf numFmtId="43" fontId="6" fillId="0" borderId="29" xfId="1" applyFont="1" applyBorder="1" applyAlignment="1">
      <alignment horizontal="center" vertical="justify"/>
    </xf>
    <xf numFmtId="0" fontId="11" fillId="0" borderId="29" xfId="0" applyFont="1" applyBorder="1" applyAlignment="1">
      <alignment horizontal="center" vertical="justify"/>
    </xf>
    <xf numFmtId="43" fontId="12" fillId="0" borderId="29" xfId="1" applyFont="1" applyBorder="1" applyAlignment="1">
      <alignment horizontal="center" vertical="justify"/>
    </xf>
    <xf numFmtId="43" fontId="6" fillId="3" borderId="30" xfId="1" applyFont="1" applyFill="1" applyBorder="1" applyAlignment="1">
      <alignment horizontal="center" vertical="center"/>
    </xf>
    <xf numFmtId="4" fontId="6" fillId="3" borderId="31" xfId="1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43" fontId="6" fillId="0" borderId="32" xfId="1" applyFont="1" applyBorder="1" applyAlignment="1">
      <alignment horizontal="center" vertical="justify"/>
    </xf>
    <xf numFmtId="43" fontId="6" fillId="0" borderId="33" xfId="1" applyFont="1" applyBorder="1" applyAlignment="1">
      <alignment horizontal="center" vertical="justify"/>
    </xf>
    <xf numFmtId="4" fontId="6" fillId="0" borderId="34" xfId="1" applyNumberFormat="1" applyFont="1" applyBorder="1" applyAlignment="1">
      <alignment horizontal="right" vertical="center"/>
    </xf>
    <xf numFmtId="4" fontId="6" fillId="0" borderId="32" xfId="1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4" fontId="9" fillId="2" borderId="28" xfId="0" applyNumberFormat="1" applyFont="1" applyFill="1" applyBorder="1" applyAlignment="1">
      <alignment horizontal="right" vertical="center"/>
    </xf>
    <xf numFmtId="0" fontId="9" fillId="0" borderId="0" xfId="0" applyFont="1"/>
    <xf numFmtId="4" fontId="9" fillId="2" borderId="42" xfId="0" applyNumberFormat="1" applyFont="1" applyFill="1" applyBorder="1" applyAlignment="1">
      <alignment horizontal="right" vertical="center"/>
    </xf>
    <xf numFmtId="3" fontId="9" fillId="2" borderId="20" xfId="0" applyNumberFormat="1" applyFont="1" applyFill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4" fontId="9" fillId="0" borderId="44" xfId="0" applyNumberFormat="1" applyFont="1" applyBorder="1" applyAlignment="1">
      <alignment horizontal="right" vertical="center"/>
    </xf>
    <xf numFmtId="3" fontId="8" fillId="7" borderId="45" xfId="0" applyNumberFormat="1" applyFont="1" applyFill="1" applyBorder="1" applyAlignment="1">
      <alignment horizontal="right" vertical="center"/>
    </xf>
    <xf numFmtId="3" fontId="8" fillId="7" borderId="11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4" fontId="8" fillId="3" borderId="21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43" fontId="6" fillId="0" borderId="5" xfId="1" applyFont="1" applyBorder="1" applyAlignment="1">
      <alignment horizontal="right" vertical="distributed"/>
    </xf>
    <xf numFmtId="4" fontId="6" fillId="0" borderId="23" xfId="1" applyNumberFormat="1" applyFont="1" applyBorder="1" applyAlignment="1">
      <alignment horizontal="right" vertical="distributed"/>
    </xf>
    <xf numFmtId="49" fontId="3" fillId="0" borderId="4" xfId="0" applyNumberFormat="1" applyFont="1" applyBorder="1" applyAlignment="1">
      <alignment vertical="center"/>
    </xf>
    <xf numFmtId="0" fontId="3" fillId="0" borderId="46" xfId="0" applyFont="1" applyBorder="1" applyAlignment="1">
      <alignment horizontal="justify" vertical="center"/>
    </xf>
    <xf numFmtId="4" fontId="6" fillId="0" borderId="35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47" xfId="0" applyNumberFormat="1" applyFont="1" applyBorder="1" applyAlignment="1">
      <alignment horizontal="right" vertical="center"/>
    </xf>
    <xf numFmtId="4" fontId="6" fillId="5" borderId="48" xfId="1" applyNumberFormat="1" applyFont="1" applyFill="1" applyBorder="1" applyAlignment="1">
      <alignment horizontal="right" vertical="distributed"/>
    </xf>
    <xf numFmtId="4" fontId="6" fillId="3" borderId="49" xfId="1" applyNumberFormat="1" applyFont="1" applyFill="1" applyBorder="1" applyAlignment="1">
      <alignment horizontal="right" vertical="center"/>
    </xf>
    <xf numFmtId="4" fontId="8" fillId="7" borderId="24" xfId="0" applyNumberFormat="1" applyFont="1" applyFill="1" applyBorder="1" applyAlignment="1">
      <alignment horizontal="right" vertical="center"/>
    </xf>
    <xf numFmtId="4" fontId="8" fillId="7" borderId="48" xfId="0" applyNumberFormat="1" applyFont="1" applyFill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2" fillId="0" borderId="36" xfId="1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justify"/>
    </xf>
    <xf numFmtId="4" fontId="3" fillId="0" borderId="2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8" fillId="0" borderId="5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horizontal="right" vertical="center"/>
    </xf>
    <xf numFmtId="4" fontId="8" fillId="2" borderId="5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justify"/>
    </xf>
    <xf numFmtId="4" fontId="6" fillId="0" borderId="52" xfId="0" applyNumberFormat="1" applyFont="1" applyBorder="1" applyAlignment="1">
      <alignment horizontal="right" vertical="center"/>
    </xf>
    <xf numFmtId="3" fontId="8" fillId="0" borderId="53" xfId="0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distributed"/>
    </xf>
    <xf numFmtId="3" fontId="6" fillId="8" borderId="20" xfId="1" applyNumberFormat="1" applyFont="1" applyFill="1" applyBorder="1" applyAlignment="1">
      <alignment horizontal="right" vertical="distributed"/>
    </xf>
    <xf numFmtId="3" fontId="8" fillId="3" borderId="54" xfId="0" applyNumberFormat="1" applyFont="1" applyFill="1" applyBorder="1" applyAlignment="1">
      <alignment horizontal="right" vertical="center"/>
    </xf>
    <xf numFmtId="0" fontId="6" fillId="4" borderId="39" xfId="0" applyFont="1" applyFill="1" applyBorder="1" applyAlignment="1">
      <alignment horizontal="center" vertical="justify"/>
    </xf>
    <xf numFmtId="0" fontId="8" fillId="7" borderId="11" xfId="0" applyFont="1" applyFill="1" applyBorder="1" applyAlignment="1">
      <alignment vertical="center"/>
    </xf>
    <xf numFmtId="0" fontId="9" fillId="9" borderId="60" xfId="0" applyFont="1" applyFill="1" applyBorder="1" applyAlignment="1"/>
    <xf numFmtId="0" fontId="9" fillId="9" borderId="61" xfId="0" applyFont="1" applyFill="1" applyBorder="1" applyAlignment="1"/>
    <xf numFmtId="49" fontId="9" fillId="0" borderId="2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vertical="center"/>
    </xf>
    <xf numFmtId="49" fontId="9" fillId="0" borderId="46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9" fontId="9" fillId="0" borderId="2" xfId="0" applyNumberFormat="1" applyFont="1" applyBorder="1" applyAlignment="1"/>
    <xf numFmtId="49" fontId="9" fillId="0" borderId="56" xfId="0" applyNumberFormat="1" applyFont="1" applyBorder="1" applyAlignment="1"/>
    <xf numFmtId="49" fontId="9" fillId="0" borderId="46" xfId="0" applyNumberFormat="1" applyFont="1" applyBorder="1" applyAlignment="1"/>
    <xf numFmtId="49" fontId="9" fillId="0" borderId="36" xfId="0" applyNumberFormat="1" applyFont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9" fillId="0" borderId="19" xfId="0" applyFont="1" applyBorder="1" applyAlignment="1"/>
    <xf numFmtId="0" fontId="9" fillId="0" borderId="59" xfId="0" applyFont="1" applyBorder="1" applyAlignment="1"/>
    <xf numFmtId="0" fontId="9" fillId="0" borderId="2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/>
    <xf numFmtId="0" fontId="9" fillId="0" borderId="49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" borderId="5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56" xfId="0" applyBorder="1" applyAlignment="1"/>
    <xf numFmtId="0" fontId="0" fillId="0" borderId="46" xfId="0" applyBorder="1" applyAlignment="1"/>
    <xf numFmtId="0" fontId="3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56" xfId="0" applyFont="1" applyBorder="1" applyAlignment="1">
      <alignment horizontal="justify" vertical="center"/>
    </xf>
    <xf numFmtId="0" fontId="3" fillId="0" borderId="46" xfId="0" applyFont="1" applyBorder="1" applyAlignment="1">
      <alignment horizontal="justify" vertical="center"/>
    </xf>
    <xf numFmtId="0" fontId="0" fillId="0" borderId="56" xfId="0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49" fontId="3" fillId="0" borderId="62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vertical="center"/>
    </xf>
    <xf numFmtId="49" fontId="3" fillId="0" borderId="64" xfId="0" applyNumberFormat="1" applyFont="1" applyBorder="1" applyAlignment="1">
      <alignment vertical="center"/>
    </xf>
    <xf numFmtId="49" fontId="6" fillId="3" borderId="41" xfId="0" applyNumberFormat="1" applyFont="1" applyFill="1" applyBorder="1" applyAlignment="1">
      <alignment horizontal="justify" vertical="center"/>
    </xf>
    <xf numFmtId="0" fontId="3" fillId="8" borderId="19" xfId="0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3" fillId="10" borderId="60" xfId="0" applyFont="1" applyFill="1" applyBorder="1" applyAlignment="1">
      <alignment vertical="center"/>
    </xf>
    <xf numFmtId="0" fontId="3" fillId="10" borderId="6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4" borderId="5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right" vertical="center"/>
    </xf>
    <xf numFmtId="4" fontId="5" fillId="0" borderId="67" xfId="0" applyNumberFormat="1" applyFont="1" applyBorder="1" applyAlignment="1">
      <alignment horizontal="right" vertical="center"/>
    </xf>
    <xf numFmtId="43" fontId="6" fillId="0" borderId="3" xfId="1" applyFont="1" applyBorder="1" applyAlignment="1">
      <alignment horizontal="center" vertical="justify"/>
    </xf>
    <xf numFmtId="0" fontId="3" fillId="0" borderId="32" xfId="0" applyFont="1" applyBorder="1" applyAlignment="1">
      <alignment vertical="distributed"/>
    </xf>
    <xf numFmtId="0" fontId="3" fillId="0" borderId="3" xfId="0" applyFont="1" applyBorder="1" applyAlignment="1">
      <alignment vertical="distributed"/>
    </xf>
    <xf numFmtId="0" fontId="3" fillId="0" borderId="78" xfId="0" applyFont="1" applyBorder="1" applyAlignment="1">
      <alignment vertical="distributed"/>
    </xf>
    <xf numFmtId="0" fontId="3" fillId="0" borderId="87" xfId="0" applyFont="1" applyBorder="1" applyAlignment="1">
      <alignment vertical="distributed"/>
    </xf>
    <xf numFmtId="0" fontId="3" fillId="0" borderId="88" xfId="0" applyFont="1" applyBorder="1" applyAlignment="1">
      <alignment vertical="distributed"/>
    </xf>
    <xf numFmtId="0" fontId="3" fillId="0" borderId="15" xfId="0" applyFont="1" applyBorder="1" applyAlignment="1">
      <alignment vertical="distributed"/>
    </xf>
    <xf numFmtId="0" fontId="3" fillId="0" borderId="54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3" fillId="0" borderId="79" xfId="0" applyFont="1" applyBorder="1" applyAlignment="1">
      <alignment vertical="distributed"/>
    </xf>
    <xf numFmtId="0" fontId="3" fillId="0" borderId="80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89" xfId="0" applyFont="1" applyBorder="1" applyAlignment="1">
      <alignment vertical="distributed"/>
    </xf>
    <xf numFmtId="43" fontId="6" fillId="0" borderId="29" xfId="1" applyFont="1" applyBorder="1" applyAlignment="1">
      <alignment horizontal="center" vertical="justify"/>
    </xf>
    <xf numFmtId="43" fontId="6" fillId="0" borderId="90" xfId="1" applyFont="1" applyBorder="1" applyAlignment="1">
      <alignment horizontal="center" vertical="justify"/>
    </xf>
    <xf numFmtId="0" fontId="6" fillId="3" borderId="4" xfId="0" applyFont="1" applyFill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49" fontId="3" fillId="6" borderId="14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" fontId="6" fillId="0" borderId="4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59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62" xfId="0" applyFont="1" applyBorder="1" applyAlignment="1">
      <alignment vertical="distributed"/>
    </xf>
    <xf numFmtId="0" fontId="3" fillId="0" borderId="63" xfId="0" applyFont="1" applyBorder="1" applyAlignment="1">
      <alignment vertical="distributed"/>
    </xf>
    <xf numFmtId="0" fontId="3" fillId="0" borderId="64" xfId="0" applyFont="1" applyBorder="1" applyAlignment="1">
      <alignment vertical="distributed"/>
    </xf>
    <xf numFmtId="4" fontId="6" fillId="0" borderId="58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0" fillId="0" borderId="5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3" fillId="0" borderId="78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0" xfId="0" applyFont="1" applyAlignment="1"/>
    <xf numFmtId="3" fontId="6" fillId="0" borderId="4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7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58" xfId="0" applyFont="1" applyBorder="1" applyAlignment="1">
      <alignment horizontal="center" vertical="center"/>
    </xf>
    <xf numFmtId="4" fontId="6" fillId="0" borderId="84" xfId="0" applyNumberFormat="1" applyFont="1" applyBorder="1" applyAlignment="1">
      <alignment horizontal="right" vertical="center"/>
    </xf>
    <xf numFmtId="4" fontId="6" fillId="0" borderId="69" xfId="0" applyNumberFormat="1" applyFont="1" applyBorder="1" applyAlignment="1">
      <alignment horizontal="right" vertical="center"/>
    </xf>
    <xf numFmtId="4" fontId="6" fillId="0" borderId="85" xfId="1" applyNumberFormat="1" applyFont="1" applyBorder="1" applyAlignment="1">
      <alignment horizontal="right" vertical="center"/>
    </xf>
    <xf numFmtId="4" fontId="3" fillId="0" borderId="86" xfId="0" applyNumberFormat="1" applyFont="1" applyBorder="1" applyAlignment="1">
      <alignment horizontal="right" vertical="center"/>
    </xf>
    <xf numFmtId="177" fontId="6" fillId="0" borderId="36" xfId="1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12" fillId="0" borderId="85" xfId="1" applyNumberFormat="1" applyFont="1" applyBorder="1" applyAlignment="1">
      <alignment horizontal="right" vertical="center"/>
    </xf>
    <xf numFmtId="4" fontId="11" fillId="0" borderId="86" xfId="0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4" fontId="6" fillId="0" borderId="35" xfId="1" applyNumberFormat="1" applyFont="1" applyBorder="1" applyAlignment="1">
      <alignment horizontal="right" vertical="center"/>
    </xf>
    <xf numFmtId="4" fontId="6" fillId="0" borderId="83" xfId="1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/>
    </xf>
    <xf numFmtId="4" fontId="3" fillId="0" borderId="71" xfId="0" applyNumberFormat="1" applyFont="1" applyBorder="1" applyAlignment="1">
      <alignment horizontal="right"/>
    </xf>
    <xf numFmtId="0" fontId="6" fillId="3" borderId="18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43" fontId="6" fillId="0" borderId="67" xfId="1" applyFont="1" applyBorder="1" applyAlignment="1">
      <alignment horizontal="center" vertical="justify"/>
    </xf>
    <xf numFmtId="0" fontId="3" fillId="0" borderId="29" xfId="0" applyFont="1" applyBorder="1" applyAlignment="1">
      <alignment vertical="distributed"/>
    </xf>
    <xf numFmtId="0" fontId="0" fillId="0" borderId="81" xfId="0" applyBorder="1" applyAlignment="1">
      <alignment vertical="distributed"/>
    </xf>
    <xf numFmtId="0" fontId="0" fillId="0" borderId="82" xfId="0" applyBorder="1" applyAlignment="1">
      <alignment vertical="distributed"/>
    </xf>
    <xf numFmtId="0" fontId="3" fillId="0" borderId="29" xfId="0" applyFont="1" applyBorder="1" applyAlignment="1">
      <alignment horizontal="left" vertical="distributed"/>
    </xf>
    <xf numFmtId="0" fontId="3" fillId="0" borderId="81" xfId="0" applyFont="1" applyBorder="1" applyAlignment="1">
      <alignment horizontal="left" vertical="distributed"/>
    </xf>
    <xf numFmtId="0" fontId="3" fillId="0" borderId="82" xfId="0" applyFont="1" applyBorder="1" applyAlignment="1">
      <alignment horizontal="left" vertical="distributed"/>
    </xf>
    <xf numFmtId="4" fontId="6" fillId="0" borderId="70" xfId="0" applyNumberFormat="1" applyFont="1" applyBorder="1" applyAlignment="1">
      <alignment horizontal="right" vertical="center"/>
    </xf>
    <xf numFmtId="4" fontId="3" fillId="0" borderId="71" xfId="0" applyNumberFormat="1" applyFont="1" applyBorder="1" applyAlignment="1">
      <alignment horizontal="right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77" xfId="0" applyBorder="1" applyAlignment="1"/>
    <xf numFmtId="0" fontId="3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" fontId="6" fillId="0" borderId="55" xfId="0" applyNumberFormat="1" applyFont="1" applyBorder="1" applyAlignment="1">
      <alignment horizontal="right" vertical="center"/>
    </xf>
    <xf numFmtId="4" fontId="6" fillId="0" borderId="36" xfId="1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tabSelected="1" view="pageBreakPreview" zoomScale="60" zoomScaleNormal="136" workbookViewId="0">
      <selection activeCell="M6" sqref="M6"/>
    </sheetView>
  </sheetViews>
  <sheetFormatPr defaultRowHeight="12.75" x14ac:dyDescent="0.2"/>
  <cols>
    <col min="1" max="1" width="4.140625" customWidth="1"/>
    <col min="2" max="2" width="6.140625" customWidth="1"/>
    <col min="9" max="9" width="17.42578125" customWidth="1"/>
    <col min="10" max="11" width="13.42578125" hidden="1" customWidth="1"/>
    <col min="12" max="12" width="17.140625" customWidth="1"/>
    <col min="13" max="13" width="19.7109375" customWidth="1"/>
    <col min="14" max="14" width="19.5703125" customWidth="1"/>
    <col min="15" max="15" width="10.28515625" customWidth="1"/>
  </cols>
  <sheetData>
    <row r="1" spans="2:15" ht="11.1" customHeight="1" x14ac:dyDescent="0.25">
      <c r="B1" s="159" t="s">
        <v>0</v>
      </c>
      <c r="C1" s="159"/>
      <c r="D1" s="159"/>
      <c r="E1" s="159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2" customHeight="1" x14ac:dyDescent="0.25">
      <c r="B2" s="159" t="s">
        <v>1</v>
      </c>
      <c r="C2" s="159"/>
      <c r="D2" s="159"/>
      <c r="E2" s="159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3.5" customHeight="1" x14ac:dyDescent="0.25">
      <c r="B3" s="159" t="s">
        <v>2</v>
      </c>
      <c r="C3" s="159"/>
      <c r="D3" s="159"/>
      <c r="E3" s="159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0.5" customHeight="1" x14ac:dyDescent="0.2">
      <c r="B4" s="160" t="s">
        <v>30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2:15" ht="1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customHeight="1" thickBot="1" x14ac:dyDescent="0.25">
      <c r="B6" s="72" t="s">
        <v>29</v>
      </c>
      <c r="C6" s="161" t="s">
        <v>3</v>
      </c>
      <c r="D6" s="162"/>
      <c r="E6" s="162"/>
      <c r="F6" s="162"/>
      <c r="G6" s="162"/>
      <c r="H6" s="162"/>
      <c r="I6" s="163"/>
      <c r="J6" s="73" t="s">
        <v>20</v>
      </c>
      <c r="K6" s="74" t="s">
        <v>24</v>
      </c>
      <c r="L6" s="75" t="s">
        <v>81</v>
      </c>
      <c r="M6" s="75" t="s">
        <v>74</v>
      </c>
      <c r="N6" s="72" t="s">
        <v>80</v>
      </c>
      <c r="O6" s="76" t="s">
        <v>75</v>
      </c>
    </row>
    <row r="7" spans="2:15" s="2" customFormat="1" ht="11.1" customHeight="1" thickTop="1" thickBot="1" x14ac:dyDescent="0.25">
      <c r="B7" s="164" t="s">
        <v>4</v>
      </c>
      <c r="C7" s="158" t="s">
        <v>31</v>
      </c>
      <c r="D7" s="158"/>
      <c r="E7" s="158"/>
      <c r="F7" s="158"/>
      <c r="G7" s="158"/>
      <c r="H7" s="158"/>
      <c r="I7" s="158"/>
      <c r="J7" s="77">
        <f>J8</f>
        <v>5116504</v>
      </c>
      <c r="K7" s="78">
        <f>K8</f>
        <v>4112250</v>
      </c>
      <c r="L7" s="120">
        <f>SUM(L8:L10)</f>
        <v>8158164</v>
      </c>
      <c r="M7" s="120">
        <f>SUM(M8:M10)</f>
        <v>8158164</v>
      </c>
      <c r="N7" s="120">
        <f>SUM(N8:N10)</f>
        <v>8313503.5800000001</v>
      </c>
      <c r="O7" s="130">
        <f>SUM(N7/M7)*100</f>
        <v>101.90409974597226</v>
      </c>
    </row>
    <row r="8" spans="2:15" s="2" customFormat="1" ht="11.1" customHeight="1" thickTop="1" thickBot="1" x14ac:dyDescent="0.25">
      <c r="B8" s="143"/>
      <c r="C8" s="141" t="s">
        <v>32</v>
      </c>
      <c r="D8" s="141"/>
      <c r="E8" s="141"/>
      <c r="F8" s="141"/>
      <c r="G8" s="141"/>
      <c r="H8" s="141"/>
      <c r="I8" s="141"/>
      <c r="J8" s="79">
        <v>5116504</v>
      </c>
      <c r="K8" s="80">
        <v>4112250</v>
      </c>
      <c r="L8" s="81">
        <v>5971025</v>
      </c>
      <c r="M8" s="81">
        <v>5971025</v>
      </c>
      <c r="N8" s="81">
        <v>6126689.5800000001</v>
      </c>
      <c r="O8" s="130">
        <f t="shared" ref="O8:O37" si="0">SUM(N8/M8)*100</f>
        <v>102.60699930079006</v>
      </c>
    </row>
    <row r="9" spans="2:15" s="2" customFormat="1" ht="11.1" customHeight="1" thickTop="1" thickBot="1" x14ac:dyDescent="0.25">
      <c r="B9" s="143"/>
      <c r="C9" s="141" t="s">
        <v>25</v>
      </c>
      <c r="D9" s="141"/>
      <c r="E9" s="141"/>
      <c r="F9" s="141"/>
      <c r="G9" s="141"/>
      <c r="H9" s="141"/>
      <c r="I9" s="141"/>
      <c r="J9" s="79">
        <v>0</v>
      </c>
      <c r="K9" s="80">
        <v>0</v>
      </c>
      <c r="L9" s="81">
        <v>2000000</v>
      </c>
      <c r="M9" s="81">
        <v>2000000</v>
      </c>
      <c r="N9" s="81">
        <v>1999675</v>
      </c>
      <c r="O9" s="130">
        <f t="shared" si="0"/>
        <v>99.983750000000001</v>
      </c>
    </row>
    <row r="10" spans="2:15" s="2" customFormat="1" ht="11.1" customHeight="1" thickTop="1" thickBot="1" x14ac:dyDescent="0.25">
      <c r="B10" s="143"/>
      <c r="C10" s="141" t="s">
        <v>50</v>
      </c>
      <c r="D10" s="141"/>
      <c r="E10" s="141"/>
      <c r="F10" s="141"/>
      <c r="G10" s="141"/>
      <c r="H10" s="141"/>
      <c r="I10" s="141"/>
      <c r="J10" s="79"/>
      <c r="K10" s="80"/>
      <c r="L10" s="81">
        <v>187139</v>
      </c>
      <c r="M10" s="81">
        <v>187139</v>
      </c>
      <c r="N10" s="81">
        <v>187139</v>
      </c>
      <c r="O10" s="130">
        <f t="shared" si="0"/>
        <v>100</v>
      </c>
    </row>
    <row r="11" spans="2:15" ht="11.1" customHeight="1" thickTop="1" thickBot="1" x14ac:dyDescent="0.25">
      <c r="B11" s="156" t="s">
        <v>6</v>
      </c>
      <c r="C11" s="145" t="s">
        <v>38</v>
      </c>
      <c r="D11" s="145"/>
      <c r="E11" s="145"/>
      <c r="F11" s="145"/>
      <c r="G11" s="145"/>
      <c r="H11" s="145"/>
      <c r="I11" s="145"/>
      <c r="J11" s="82" t="e">
        <f>J15+#REF!</f>
        <v>#REF!</v>
      </c>
      <c r="K11" s="83" t="e">
        <f>K15+#REF!</f>
        <v>#REF!</v>
      </c>
      <c r="L11" s="118">
        <f>SUM(L12:L15)</f>
        <v>11872500</v>
      </c>
      <c r="M11" s="118">
        <f>SUM(M12:M15)</f>
        <v>11872500</v>
      </c>
      <c r="N11" s="118">
        <f>SUM(N12:N15)</f>
        <v>11908335.42</v>
      </c>
      <c r="O11" s="130">
        <f t="shared" si="0"/>
        <v>100.30183550221099</v>
      </c>
    </row>
    <row r="12" spans="2:15" ht="11.1" customHeight="1" thickTop="1" thickBot="1" x14ac:dyDescent="0.25">
      <c r="B12" s="156"/>
      <c r="C12" s="157" t="s">
        <v>28</v>
      </c>
      <c r="D12" s="157"/>
      <c r="E12" s="157"/>
      <c r="F12" s="157"/>
      <c r="G12" s="157"/>
      <c r="H12" s="157"/>
      <c r="I12" s="157"/>
      <c r="J12" s="82"/>
      <c r="K12" s="83"/>
      <c r="L12" s="112">
        <v>180000</v>
      </c>
      <c r="M12" s="112">
        <v>180000</v>
      </c>
      <c r="N12" s="112">
        <v>180000</v>
      </c>
      <c r="O12" s="130">
        <f t="shared" si="0"/>
        <v>100</v>
      </c>
    </row>
    <row r="13" spans="2:15" ht="11.1" customHeight="1" thickTop="1" thickBot="1" x14ac:dyDescent="0.25">
      <c r="B13" s="156"/>
      <c r="C13" s="146" t="s">
        <v>36</v>
      </c>
      <c r="D13" s="147"/>
      <c r="E13" s="147"/>
      <c r="F13" s="147"/>
      <c r="G13" s="147"/>
      <c r="H13" s="147"/>
      <c r="I13" s="148"/>
      <c r="J13" s="82"/>
      <c r="K13" s="83"/>
      <c r="L13" s="112">
        <v>1050000</v>
      </c>
      <c r="M13" s="112">
        <v>1050000</v>
      </c>
      <c r="N13" s="112">
        <v>1050000</v>
      </c>
      <c r="O13" s="130">
        <f t="shared" si="0"/>
        <v>100</v>
      </c>
    </row>
    <row r="14" spans="2:15" ht="11.1" customHeight="1" thickTop="1" thickBot="1" x14ac:dyDescent="0.25">
      <c r="B14" s="156"/>
      <c r="C14" s="141" t="s">
        <v>33</v>
      </c>
      <c r="D14" s="141"/>
      <c r="E14" s="141"/>
      <c r="F14" s="141"/>
      <c r="G14" s="141"/>
      <c r="H14" s="141"/>
      <c r="I14" s="141"/>
      <c r="J14" s="82"/>
      <c r="K14" s="83"/>
      <c r="L14" s="112">
        <v>9700000</v>
      </c>
      <c r="M14" s="112">
        <v>9700000</v>
      </c>
      <c r="N14" s="112">
        <v>9700000</v>
      </c>
      <c r="O14" s="130">
        <f t="shared" si="0"/>
        <v>100</v>
      </c>
    </row>
    <row r="15" spans="2:15" ht="11.1" customHeight="1" thickTop="1" thickBot="1" x14ac:dyDescent="0.25">
      <c r="B15" s="156"/>
      <c r="C15" s="141" t="s">
        <v>5</v>
      </c>
      <c r="D15" s="141"/>
      <c r="E15" s="141"/>
      <c r="F15" s="141"/>
      <c r="G15" s="141"/>
      <c r="H15" s="141"/>
      <c r="I15" s="141"/>
      <c r="J15" s="79">
        <v>0</v>
      </c>
      <c r="K15" s="80">
        <v>2303000</v>
      </c>
      <c r="L15" s="81">
        <v>942500</v>
      </c>
      <c r="M15" s="81">
        <v>942500</v>
      </c>
      <c r="N15" s="81">
        <v>978335.42</v>
      </c>
      <c r="O15" s="130">
        <f t="shared" si="0"/>
        <v>103.80216657824934</v>
      </c>
    </row>
    <row r="16" spans="2:15" ht="11.1" customHeight="1" thickTop="1" thickBot="1" x14ac:dyDescent="0.25">
      <c r="B16" s="142" t="s">
        <v>7</v>
      </c>
      <c r="C16" s="145" t="s">
        <v>27</v>
      </c>
      <c r="D16" s="145"/>
      <c r="E16" s="145"/>
      <c r="F16" s="145"/>
      <c r="G16" s="145"/>
      <c r="H16" s="145"/>
      <c r="I16" s="145"/>
      <c r="J16" s="82">
        <f>J17+J18</f>
        <v>250183</v>
      </c>
      <c r="K16" s="84">
        <f>K17+K18</f>
        <v>103400</v>
      </c>
      <c r="L16" s="121">
        <f>SUM(L17:L20)</f>
        <v>1396307</v>
      </c>
      <c r="M16" s="121">
        <f>SUM(M17:M20)</f>
        <v>1396307</v>
      </c>
      <c r="N16" s="121">
        <f>SUM(N17:N20)</f>
        <v>1396561.2</v>
      </c>
      <c r="O16" s="130">
        <f t="shared" si="0"/>
        <v>100.01820516548294</v>
      </c>
    </row>
    <row r="17" spans="2:15" ht="11.1" customHeight="1" thickTop="1" thickBot="1" x14ac:dyDescent="0.25">
      <c r="B17" s="143"/>
      <c r="C17" s="141" t="s">
        <v>45</v>
      </c>
      <c r="D17" s="141"/>
      <c r="E17" s="141"/>
      <c r="F17" s="141"/>
      <c r="G17" s="141"/>
      <c r="H17" s="141"/>
      <c r="I17" s="141"/>
      <c r="J17" s="79">
        <v>115769</v>
      </c>
      <c r="K17" s="85">
        <v>97900</v>
      </c>
      <c r="L17" s="86">
        <v>172708</v>
      </c>
      <c r="M17" s="86">
        <v>172708</v>
      </c>
      <c r="N17" s="86">
        <v>232580.75</v>
      </c>
      <c r="O17" s="130">
        <f t="shared" si="0"/>
        <v>134.66703916436992</v>
      </c>
    </row>
    <row r="18" spans="2:15" ht="11.1" customHeight="1" thickTop="1" thickBot="1" x14ac:dyDescent="0.25">
      <c r="B18" s="143"/>
      <c r="C18" s="141" t="s">
        <v>46</v>
      </c>
      <c r="D18" s="141"/>
      <c r="E18" s="141"/>
      <c r="F18" s="141"/>
      <c r="G18" s="141"/>
      <c r="H18" s="141"/>
      <c r="I18" s="141"/>
      <c r="J18" s="79">
        <v>134414</v>
      </c>
      <c r="K18" s="85">
        <v>5500</v>
      </c>
      <c r="L18" s="86">
        <v>265399</v>
      </c>
      <c r="M18" s="86">
        <v>265399</v>
      </c>
      <c r="N18" s="86">
        <v>219673</v>
      </c>
      <c r="O18" s="130">
        <f t="shared" si="0"/>
        <v>82.770846913515115</v>
      </c>
    </row>
    <row r="19" spans="2:15" ht="11.1" customHeight="1" thickTop="1" thickBot="1" x14ac:dyDescent="0.25">
      <c r="B19" s="143"/>
      <c r="C19" s="141" t="s">
        <v>47</v>
      </c>
      <c r="D19" s="141"/>
      <c r="E19" s="141"/>
      <c r="F19" s="141"/>
      <c r="G19" s="141"/>
      <c r="H19" s="141"/>
      <c r="I19" s="141"/>
      <c r="J19" s="79"/>
      <c r="K19" s="85"/>
      <c r="L19" s="86">
        <v>68200</v>
      </c>
      <c r="M19" s="86">
        <v>68200</v>
      </c>
      <c r="N19" s="86">
        <v>54307.45</v>
      </c>
      <c r="O19" s="130">
        <f t="shared" si="0"/>
        <v>79.629692082111433</v>
      </c>
    </row>
    <row r="20" spans="2:15" ht="11.1" customHeight="1" thickTop="1" thickBot="1" x14ac:dyDescent="0.25">
      <c r="B20" s="144"/>
      <c r="C20" s="157" t="s">
        <v>28</v>
      </c>
      <c r="D20" s="157"/>
      <c r="E20" s="157"/>
      <c r="F20" s="157"/>
      <c r="G20" s="157"/>
      <c r="H20" s="157"/>
      <c r="I20" s="157"/>
      <c r="J20" s="87"/>
      <c r="K20" s="87"/>
      <c r="L20" s="88">
        <v>890000</v>
      </c>
      <c r="M20" s="88">
        <v>890000</v>
      </c>
      <c r="N20" s="88">
        <v>890000</v>
      </c>
      <c r="O20" s="130">
        <f t="shared" si="0"/>
        <v>100</v>
      </c>
    </row>
    <row r="21" spans="2:15" ht="11.1" customHeight="1" thickTop="1" thickBot="1" x14ac:dyDescent="0.25">
      <c r="B21" s="142" t="s">
        <v>8</v>
      </c>
      <c r="C21" s="145" t="s">
        <v>26</v>
      </c>
      <c r="D21" s="145"/>
      <c r="E21" s="145"/>
      <c r="F21" s="145"/>
      <c r="G21" s="145"/>
      <c r="H21" s="145"/>
      <c r="I21" s="145"/>
      <c r="J21" s="82" t="e">
        <f>J25+#REF!</f>
        <v>#REF!</v>
      </c>
      <c r="K21" s="83" t="e">
        <f>K25+#REF!</f>
        <v>#REF!</v>
      </c>
      <c r="L21" s="118">
        <f>SUM(L22:L26)</f>
        <v>16967689</v>
      </c>
      <c r="M21" s="118">
        <f>SUM(M22:M26)</f>
        <v>26398444</v>
      </c>
      <c r="N21" s="118">
        <f>SUM(N22:N26)</f>
        <v>30463020</v>
      </c>
      <c r="O21" s="130">
        <f t="shared" si="0"/>
        <v>115.39702870366146</v>
      </c>
    </row>
    <row r="22" spans="2:15" ht="9.9499999999999993" customHeight="1" thickTop="1" thickBot="1" x14ac:dyDescent="0.25">
      <c r="B22" s="143"/>
      <c r="C22" s="138" t="s">
        <v>5</v>
      </c>
      <c r="D22" s="139"/>
      <c r="E22" s="139"/>
      <c r="F22" s="139"/>
      <c r="G22" s="139"/>
      <c r="H22" s="139"/>
      <c r="I22" s="140"/>
      <c r="J22" s="82"/>
      <c r="K22" s="83"/>
      <c r="L22" s="81">
        <v>3503439</v>
      </c>
      <c r="M22" s="81">
        <v>3384194</v>
      </c>
      <c r="N22" s="81">
        <v>3459870</v>
      </c>
      <c r="O22" s="130">
        <f t="shared" si="0"/>
        <v>102.23616022012922</v>
      </c>
    </row>
    <row r="23" spans="2:15" ht="10.9" customHeight="1" thickTop="1" thickBot="1" x14ac:dyDescent="0.25">
      <c r="B23" s="143"/>
      <c r="C23" s="146" t="s">
        <v>36</v>
      </c>
      <c r="D23" s="147"/>
      <c r="E23" s="147"/>
      <c r="F23" s="147"/>
      <c r="G23" s="147"/>
      <c r="H23" s="147"/>
      <c r="I23" s="148"/>
      <c r="J23" s="82"/>
      <c r="K23" s="83"/>
      <c r="L23" s="81">
        <v>2554200</v>
      </c>
      <c r="M23" s="81">
        <v>1684200</v>
      </c>
      <c r="N23" s="81">
        <v>1684200</v>
      </c>
      <c r="O23" s="130">
        <f t="shared" si="0"/>
        <v>100</v>
      </c>
    </row>
    <row r="24" spans="2:15" ht="10.9" customHeight="1" thickTop="1" thickBot="1" x14ac:dyDescent="0.25">
      <c r="B24" s="143"/>
      <c r="C24" s="146" t="s">
        <v>69</v>
      </c>
      <c r="D24" s="165"/>
      <c r="E24" s="165"/>
      <c r="F24" s="165"/>
      <c r="G24" s="165"/>
      <c r="H24" s="165"/>
      <c r="I24" s="166"/>
      <c r="J24" s="82"/>
      <c r="K24" s="83"/>
      <c r="L24" s="81">
        <v>290000</v>
      </c>
      <c r="M24" s="81">
        <v>0</v>
      </c>
      <c r="N24" s="81">
        <v>0</v>
      </c>
      <c r="O24" s="130"/>
    </row>
    <row r="25" spans="2:15" ht="9.9499999999999993" customHeight="1" thickTop="1" thickBot="1" x14ac:dyDescent="0.25">
      <c r="B25" s="143"/>
      <c r="C25" s="141" t="s">
        <v>33</v>
      </c>
      <c r="D25" s="141"/>
      <c r="E25" s="141"/>
      <c r="F25" s="141"/>
      <c r="G25" s="141"/>
      <c r="H25" s="141"/>
      <c r="I25" s="141"/>
      <c r="J25" s="79">
        <v>3436829</v>
      </c>
      <c r="K25" s="80">
        <v>2774001</v>
      </c>
      <c r="L25" s="81">
        <v>4186300</v>
      </c>
      <c r="M25" s="81">
        <v>15186300</v>
      </c>
      <c r="N25" s="81">
        <v>9186300</v>
      </c>
      <c r="O25" s="130">
        <f t="shared" si="0"/>
        <v>60.490705438454398</v>
      </c>
    </row>
    <row r="26" spans="2:15" ht="9.9499999999999993" customHeight="1" thickTop="1" thickBot="1" x14ac:dyDescent="0.25">
      <c r="B26" s="143"/>
      <c r="C26" s="157" t="s">
        <v>39</v>
      </c>
      <c r="D26" s="157"/>
      <c r="E26" s="157"/>
      <c r="F26" s="157"/>
      <c r="G26" s="157"/>
      <c r="H26" s="157"/>
      <c r="I26" s="157"/>
      <c r="J26" s="82"/>
      <c r="K26" s="83"/>
      <c r="L26" s="81">
        <v>6433750</v>
      </c>
      <c r="M26" s="81">
        <v>6143750</v>
      </c>
      <c r="N26" s="81">
        <v>16132650</v>
      </c>
      <c r="O26" s="130">
        <f t="shared" si="0"/>
        <v>262.58636826042726</v>
      </c>
    </row>
    <row r="27" spans="2:15" ht="11.1" customHeight="1" thickTop="1" thickBot="1" x14ac:dyDescent="0.25">
      <c r="B27" s="142" t="s">
        <v>9</v>
      </c>
      <c r="C27" s="145" t="s">
        <v>12</v>
      </c>
      <c r="D27" s="145"/>
      <c r="E27" s="145"/>
      <c r="F27" s="145"/>
      <c r="G27" s="145"/>
      <c r="H27" s="145"/>
      <c r="I27" s="145"/>
      <c r="J27" s="82">
        <f>J28</f>
        <v>426600</v>
      </c>
      <c r="K27" s="83">
        <f>K28</f>
        <v>348882</v>
      </c>
      <c r="L27" s="118">
        <f>SUM(L28:L30)</f>
        <v>950000</v>
      </c>
      <c r="M27" s="118">
        <f>SUM(M28:M30)</f>
        <v>950000</v>
      </c>
      <c r="N27" s="118">
        <f>SUM(N28:N30)</f>
        <v>225000</v>
      </c>
      <c r="O27" s="130">
        <f t="shared" si="0"/>
        <v>23.684210526315788</v>
      </c>
    </row>
    <row r="28" spans="2:15" ht="9.9499999999999993" customHeight="1" thickTop="1" thickBot="1" x14ac:dyDescent="0.25">
      <c r="B28" s="143"/>
      <c r="C28" s="141" t="s">
        <v>67</v>
      </c>
      <c r="D28" s="141"/>
      <c r="E28" s="141"/>
      <c r="F28" s="141"/>
      <c r="G28" s="141"/>
      <c r="H28" s="141"/>
      <c r="I28" s="141"/>
      <c r="J28" s="89">
        <v>426600</v>
      </c>
      <c r="K28" s="85">
        <v>348882</v>
      </c>
      <c r="L28" s="86">
        <v>215000</v>
      </c>
      <c r="M28" s="86">
        <v>215000</v>
      </c>
      <c r="N28" s="86">
        <v>210000</v>
      </c>
      <c r="O28" s="130">
        <f t="shared" si="0"/>
        <v>97.674418604651152</v>
      </c>
    </row>
    <row r="29" spans="2:15" ht="9.9499999999999993" customHeight="1" thickTop="1" thickBot="1" x14ac:dyDescent="0.25">
      <c r="B29" s="143"/>
      <c r="C29" s="141" t="s">
        <v>63</v>
      </c>
      <c r="D29" s="141"/>
      <c r="E29" s="141"/>
      <c r="F29" s="141"/>
      <c r="G29" s="141"/>
      <c r="H29" s="141"/>
      <c r="I29" s="141"/>
      <c r="J29" s="89"/>
      <c r="K29" s="85"/>
      <c r="L29" s="86">
        <v>720000</v>
      </c>
      <c r="M29" s="86">
        <v>720000</v>
      </c>
      <c r="N29" s="86">
        <v>0</v>
      </c>
      <c r="O29" s="130">
        <f t="shared" si="0"/>
        <v>0</v>
      </c>
    </row>
    <row r="30" spans="2:15" ht="9.9499999999999993" customHeight="1" thickTop="1" thickBot="1" x14ac:dyDescent="0.25">
      <c r="B30" s="144"/>
      <c r="C30" s="141" t="s">
        <v>40</v>
      </c>
      <c r="D30" s="141"/>
      <c r="E30" s="141"/>
      <c r="F30" s="141"/>
      <c r="G30" s="141"/>
      <c r="H30" s="141"/>
      <c r="I30" s="141"/>
      <c r="J30" s="89">
        <v>0</v>
      </c>
      <c r="K30" s="85">
        <v>0</v>
      </c>
      <c r="L30" s="86">
        <v>15000</v>
      </c>
      <c r="M30" s="86">
        <v>15000</v>
      </c>
      <c r="N30" s="86">
        <v>15000</v>
      </c>
      <c r="O30" s="130">
        <f t="shared" si="0"/>
        <v>100</v>
      </c>
    </row>
    <row r="31" spans="2:15" ht="11.1" customHeight="1" thickTop="1" thickBot="1" x14ac:dyDescent="0.25">
      <c r="B31" s="142" t="s">
        <v>10</v>
      </c>
      <c r="C31" s="145" t="s">
        <v>59</v>
      </c>
      <c r="D31" s="145"/>
      <c r="E31" s="145"/>
      <c r="F31" s="145"/>
      <c r="G31" s="145"/>
      <c r="H31" s="145"/>
      <c r="I31" s="145"/>
      <c r="J31" s="82" t="e">
        <f>#REF!+#REF!+#REF!+J33</f>
        <v>#REF!</v>
      </c>
      <c r="K31" s="83" t="e">
        <f>#REF!+#REF!+#REF!+K33</f>
        <v>#REF!</v>
      </c>
      <c r="L31" s="118">
        <f>SUM(L32:L33)</f>
        <v>14820000</v>
      </c>
      <c r="M31" s="118">
        <f>SUM(M32:M33)</f>
        <v>14850000</v>
      </c>
      <c r="N31" s="118">
        <f>SUM(N32:N33)</f>
        <v>11927279.5</v>
      </c>
      <c r="O31" s="130">
        <f t="shared" si="0"/>
        <v>80.318380471380465</v>
      </c>
    </row>
    <row r="32" spans="2:15" ht="12" customHeight="1" thickTop="1" thickBot="1" x14ac:dyDescent="0.25">
      <c r="B32" s="143"/>
      <c r="C32" s="141" t="s">
        <v>65</v>
      </c>
      <c r="D32" s="141"/>
      <c r="E32" s="141"/>
      <c r="F32" s="141"/>
      <c r="G32" s="141"/>
      <c r="H32" s="141"/>
      <c r="I32" s="141"/>
      <c r="J32" s="89">
        <v>3954600</v>
      </c>
      <c r="K32" s="85">
        <v>2998000</v>
      </c>
      <c r="L32" s="86">
        <v>320000</v>
      </c>
      <c r="M32" s="86">
        <v>350000</v>
      </c>
      <c r="N32" s="86">
        <v>679079.5</v>
      </c>
      <c r="O32" s="130">
        <f t="shared" si="0"/>
        <v>194.0227142857143</v>
      </c>
    </row>
    <row r="33" spans="2:15" ht="11.1" customHeight="1" thickTop="1" thickBot="1" x14ac:dyDescent="0.25">
      <c r="B33" s="143"/>
      <c r="C33" s="141" t="s">
        <v>64</v>
      </c>
      <c r="D33" s="141"/>
      <c r="E33" s="141"/>
      <c r="F33" s="141"/>
      <c r="G33" s="141"/>
      <c r="H33" s="141"/>
      <c r="I33" s="141"/>
      <c r="J33" s="89">
        <v>3954600</v>
      </c>
      <c r="K33" s="85">
        <v>2998000</v>
      </c>
      <c r="L33" s="86">
        <v>14500000</v>
      </c>
      <c r="M33" s="86">
        <v>14500000</v>
      </c>
      <c r="N33" s="86">
        <v>11248200</v>
      </c>
      <c r="O33" s="130">
        <f t="shared" si="0"/>
        <v>77.573793103448281</v>
      </c>
    </row>
    <row r="34" spans="2:15" ht="11.1" customHeight="1" thickTop="1" thickBot="1" x14ac:dyDescent="0.25">
      <c r="B34" s="142" t="s">
        <v>11</v>
      </c>
      <c r="C34" s="153" t="s">
        <v>73</v>
      </c>
      <c r="D34" s="154"/>
      <c r="E34" s="154"/>
      <c r="F34" s="154"/>
      <c r="G34" s="154"/>
      <c r="H34" s="154"/>
      <c r="I34" s="155"/>
      <c r="J34" s="82">
        <f>J35</f>
        <v>88400</v>
      </c>
      <c r="K34" s="83">
        <f>K35</f>
        <v>31000</v>
      </c>
      <c r="L34" s="119">
        <f>SUM(L35:L36)</f>
        <v>449362</v>
      </c>
      <c r="M34" s="119">
        <f>SUM(M35:M36)</f>
        <v>502662</v>
      </c>
      <c r="N34" s="119">
        <f>SUM(N35:N36)</f>
        <v>970085.68</v>
      </c>
      <c r="O34" s="130">
        <f t="shared" si="0"/>
        <v>192.9896590551902</v>
      </c>
    </row>
    <row r="35" spans="2:15" ht="9.9499999999999993" customHeight="1" thickTop="1" thickBot="1" x14ac:dyDescent="0.25">
      <c r="B35" s="143"/>
      <c r="C35" s="141" t="s">
        <v>60</v>
      </c>
      <c r="D35" s="141"/>
      <c r="E35" s="141"/>
      <c r="F35" s="141"/>
      <c r="G35" s="141"/>
      <c r="H35" s="141"/>
      <c r="I35" s="141"/>
      <c r="J35" s="79">
        <v>88400</v>
      </c>
      <c r="K35" s="80">
        <v>31000</v>
      </c>
      <c r="L35" s="81">
        <v>62315</v>
      </c>
      <c r="M35" s="81">
        <v>77315</v>
      </c>
      <c r="N35" s="81">
        <v>81160</v>
      </c>
      <c r="O35" s="130">
        <f t="shared" si="0"/>
        <v>104.97316174092997</v>
      </c>
    </row>
    <row r="36" spans="2:15" ht="11.45" customHeight="1" thickTop="1" thickBot="1" x14ac:dyDescent="0.25">
      <c r="B36" s="143"/>
      <c r="C36" s="149" t="s">
        <v>78</v>
      </c>
      <c r="D36" s="149"/>
      <c r="E36" s="149"/>
      <c r="F36" s="149"/>
      <c r="G36" s="149"/>
      <c r="H36" s="149"/>
      <c r="I36" s="149"/>
      <c r="J36" s="90"/>
      <c r="K36" s="91"/>
      <c r="L36" s="92">
        <v>387047</v>
      </c>
      <c r="M36" s="92">
        <v>425347</v>
      </c>
      <c r="N36" s="92">
        <v>888925.68</v>
      </c>
      <c r="O36" s="130">
        <f t="shared" si="0"/>
        <v>208.98835068779138</v>
      </c>
    </row>
    <row r="37" spans="2:15" ht="11.1" customHeight="1" thickTop="1" thickBot="1" x14ac:dyDescent="0.25">
      <c r="B37" s="135" t="s">
        <v>13</v>
      </c>
      <c r="C37" s="136"/>
      <c r="D37" s="136"/>
      <c r="E37" s="136"/>
      <c r="F37" s="136"/>
      <c r="G37" s="136"/>
      <c r="H37" s="136"/>
      <c r="I37" s="137"/>
      <c r="J37" s="93" t="e">
        <f>J7+J11+J16+J21+#REF!+#REF!+#REF!+#REF!+#REF!+J27+J31+#REF!+J34+#REF!+#REF!</f>
        <v>#REF!</v>
      </c>
      <c r="K37" s="94" t="e">
        <f>K7+K11+K16+K21+#REF!+#REF!+#REF!+#REF!+#REF!+K27+K31+#REF!+K34+#REF!+#REF!+#REF!</f>
        <v>#REF!</v>
      </c>
      <c r="L37" s="110">
        <f>SUM(L7+L11+L16+L21+L27+L31+L34)</f>
        <v>54614022</v>
      </c>
      <c r="M37" s="110">
        <f>SUM(M7+M11+M16+M21+M27+M31+M34)</f>
        <v>64128077</v>
      </c>
      <c r="N37" s="111">
        <f>SUM(N7+N11+N16+N21+N27+N31+N34)</f>
        <v>65203785.380000003</v>
      </c>
      <c r="O37" s="130">
        <f t="shared" si="0"/>
        <v>101.67743745068172</v>
      </c>
    </row>
    <row r="38" spans="2:15" ht="11.1" customHeight="1" thickTop="1" x14ac:dyDescent="0.2">
      <c r="B38" s="150"/>
      <c r="C38" s="151"/>
      <c r="D38" s="151"/>
      <c r="E38" s="151"/>
      <c r="F38" s="151"/>
      <c r="G38" s="151"/>
      <c r="H38" s="151"/>
      <c r="I38" s="152"/>
      <c r="J38" s="95"/>
      <c r="K38" s="96"/>
      <c r="L38" s="133"/>
      <c r="M38" s="97"/>
      <c r="N38" s="122"/>
      <c r="O38" s="122"/>
    </row>
    <row r="39" spans="2:15" ht="1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8"/>
      <c r="N39" s="8"/>
      <c r="O39" s="8"/>
    </row>
    <row r="40" spans="2:15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</row>
    <row r="41" spans="2:15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0"/>
      <c r="N41" s="10"/>
      <c r="O41" s="10"/>
    </row>
    <row r="42" spans="2:15" ht="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 selectLockedCells="1" selectUnlockedCells="1"/>
  <mergeCells count="44">
    <mergeCell ref="C26:I26"/>
    <mergeCell ref="B31:B33"/>
    <mergeCell ref="C28:I28"/>
    <mergeCell ref="C33:I33"/>
    <mergeCell ref="C19:I19"/>
    <mergeCell ref="C17:I17"/>
    <mergeCell ref="C18:I18"/>
    <mergeCell ref="C24:I24"/>
    <mergeCell ref="B16:B20"/>
    <mergeCell ref="B1:E1"/>
    <mergeCell ref="B2:E2"/>
    <mergeCell ref="B3:E3"/>
    <mergeCell ref="B4:O4"/>
    <mergeCell ref="C6:I6"/>
    <mergeCell ref="B7:B10"/>
    <mergeCell ref="C10:I10"/>
    <mergeCell ref="C9:I9"/>
    <mergeCell ref="C12:I12"/>
    <mergeCell ref="C13:I13"/>
    <mergeCell ref="C20:I20"/>
    <mergeCell ref="C7:I7"/>
    <mergeCell ref="C8:I8"/>
    <mergeCell ref="C14:I14"/>
    <mergeCell ref="C16:I16"/>
    <mergeCell ref="B38:I38"/>
    <mergeCell ref="C34:I34"/>
    <mergeCell ref="C35:I35"/>
    <mergeCell ref="B34:B36"/>
    <mergeCell ref="B11:B15"/>
    <mergeCell ref="C11:I11"/>
    <mergeCell ref="C15:I15"/>
    <mergeCell ref="C29:I29"/>
    <mergeCell ref="B21:B26"/>
    <mergeCell ref="C21:I21"/>
    <mergeCell ref="B37:I37"/>
    <mergeCell ref="C22:I22"/>
    <mergeCell ref="C32:I32"/>
    <mergeCell ref="B27:B30"/>
    <mergeCell ref="C27:I27"/>
    <mergeCell ref="C31:I31"/>
    <mergeCell ref="C30:I30"/>
    <mergeCell ref="C25:I25"/>
    <mergeCell ref="C23:I23"/>
    <mergeCell ref="C36:I3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view="pageBreakPreview" topLeftCell="B1" zoomScale="60" zoomScaleNormal="130" workbookViewId="0">
      <selection activeCell="P8" sqref="P8"/>
    </sheetView>
  </sheetViews>
  <sheetFormatPr defaultRowHeight="12.75" x14ac:dyDescent="0.2"/>
  <cols>
    <col min="1" max="1" width="5.5703125" customWidth="1"/>
    <col min="2" max="2" width="6.140625" customWidth="1"/>
    <col min="8" max="8" width="30.85546875" customWidth="1"/>
    <col min="9" max="9" width="9.140625" hidden="1" customWidth="1"/>
    <col min="10" max="11" width="17.140625" hidden="1" customWidth="1"/>
    <col min="12" max="12" width="21.5703125" customWidth="1"/>
    <col min="13" max="14" width="19.85546875" customWidth="1"/>
    <col min="15" max="15" width="13.42578125" customWidth="1"/>
    <col min="25" max="25" width="15.42578125" customWidth="1"/>
  </cols>
  <sheetData>
    <row r="1" spans="2:15" ht="32.25" customHeight="1" x14ac:dyDescent="0.2">
      <c r="O1" s="7"/>
    </row>
    <row r="2" spans="2:15" ht="14.25" x14ac:dyDescent="0.2">
      <c r="B2" s="190" t="s">
        <v>34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29.25" customHeight="1" x14ac:dyDescent="0.2">
      <c r="B4" s="27" t="s">
        <v>29</v>
      </c>
      <c r="C4" s="191" t="s">
        <v>3</v>
      </c>
      <c r="D4" s="192"/>
      <c r="E4" s="192"/>
      <c r="F4" s="192"/>
      <c r="G4" s="192"/>
      <c r="H4" s="192"/>
      <c r="I4" s="193"/>
      <c r="J4" s="28" t="s">
        <v>17</v>
      </c>
      <c r="K4" s="47" t="s">
        <v>24</v>
      </c>
      <c r="L4" s="134" t="s">
        <v>61</v>
      </c>
      <c r="M4" s="29" t="s">
        <v>82</v>
      </c>
      <c r="N4" s="29" t="s">
        <v>79</v>
      </c>
      <c r="O4" s="29" t="s">
        <v>75</v>
      </c>
    </row>
    <row r="5" spans="2:15" ht="17.25" customHeight="1" x14ac:dyDescent="0.2">
      <c r="B5" s="194" t="s">
        <v>4</v>
      </c>
      <c r="C5" s="173" t="s">
        <v>49</v>
      </c>
      <c r="D5" s="174"/>
      <c r="E5" s="174"/>
      <c r="F5" s="174"/>
      <c r="G5" s="174"/>
      <c r="H5" s="174"/>
      <c r="I5" s="175"/>
      <c r="J5" s="12" t="e">
        <f>J7+#REF!</f>
        <v>#REF!</v>
      </c>
      <c r="K5" s="12" t="e">
        <f>K7+#REF!</f>
        <v>#REF!</v>
      </c>
      <c r="L5" s="48">
        <v>2495000</v>
      </c>
      <c r="M5" s="48">
        <v>2495000</v>
      </c>
      <c r="N5" s="48">
        <v>2403000</v>
      </c>
      <c r="O5" s="131">
        <f>SUM(N5/M5)*100</f>
        <v>96.312625250501</v>
      </c>
    </row>
    <row r="6" spans="2:15" ht="17.25" customHeight="1" x14ac:dyDescent="0.2">
      <c r="B6" s="194"/>
      <c r="C6" s="173" t="s">
        <v>28</v>
      </c>
      <c r="D6" s="176"/>
      <c r="E6" s="176"/>
      <c r="F6" s="176"/>
      <c r="G6" s="176"/>
      <c r="H6" s="176"/>
      <c r="I6" s="102"/>
      <c r="J6" s="12"/>
      <c r="K6" s="12"/>
      <c r="L6" s="49">
        <v>495000</v>
      </c>
      <c r="M6" s="49">
        <v>495000</v>
      </c>
      <c r="N6" s="49">
        <v>403000</v>
      </c>
      <c r="O6" s="131">
        <f t="shared" ref="O6:O20" si="0">SUM(N6/M6)*100</f>
        <v>81.414141414141412</v>
      </c>
    </row>
    <row r="7" spans="2:15" ht="15" x14ac:dyDescent="0.2">
      <c r="B7" s="194"/>
      <c r="C7" s="188" t="s">
        <v>57</v>
      </c>
      <c r="D7" s="188"/>
      <c r="E7" s="188"/>
      <c r="F7" s="188"/>
      <c r="G7" s="188"/>
      <c r="H7" s="188"/>
      <c r="I7" s="188"/>
      <c r="J7" s="13">
        <v>1750000</v>
      </c>
      <c r="K7" s="13">
        <v>2732000</v>
      </c>
      <c r="L7" s="49">
        <v>2000000</v>
      </c>
      <c r="M7" s="49">
        <v>2000000</v>
      </c>
      <c r="N7" s="49">
        <v>2000000</v>
      </c>
      <c r="O7" s="131">
        <f t="shared" si="0"/>
        <v>100</v>
      </c>
    </row>
    <row r="8" spans="2:15" ht="15.6" customHeight="1" x14ac:dyDescent="0.2">
      <c r="B8" s="167" t="s">
        <v>6</v>
      </c>
      <c r="C8" s="173" t="s">
        <v>41</v>
      </c>
      <c r="D8" s="174"/>
      <c r="E8" s="174"/>
      <c r="F8" s="174"/>
      <c r="G8" s="174"/>
      <c r="H8" s="174"/>
      <c r="I8" s="175"/>
      <c r="J8" s="12" t="e">
        <f>J9+#REF!</f>
        <v>#REF!</v>
      </c>
      <c r="K8" s="12" t="e">
        <f>K9+#REF!</f>
        <v>#REF!</v>
      </c>
      <c r="L8" s="48">
        <v>542000</v>
      </c>
      <c r="M8" s="48">
        <v>542000</v>
      </c>
      <c r="N8" s="48">
        <v>662000</v>
      </c>
      <c r="O8" s="131">
        <f t="shared" si="0"/>
        <v>122.14022140221404</v>
      </c>
    </row>
    <row r="9" spans="2:15" ht="15" x14ac:dyDescent="0.2">
      <c r="B9" s="189"/>
      <c r="C9" s="188" t="s">
        <v>28</v>
      </c>
      <c r="D9" s="188"/>
      <c r="E9" s="188"/>
      <c r="F9" s="188"/>
      <c r="G9" s="188"/>
      <c r="H9" s="188"/>
      <c r="I9" s="188"/>
      <c r="J9" s="13">
        <v>1750000</v>
      </c>
      <c r="K9" s="13">
        <v>2732000</v>
      </c>
      <c r="L9" s="49">
        <v>542000</v>
      </c>
      <c r="M9" s="49">
        <v>542000</v>
      </c>
      <c r="N9" s="49">
        <v>662000</v>
      </c>
      <c r="O9" s="131">
        <f t="shared" si="0"/>
        <v>122.14022140221404</v>
      </c>
    </row>
    <row r="10" spans="2:15" ht="15" x14ac:dyDescent="0.2">
      <c r="B10" s="167" t="s">
        <v>7</v>
      </c>
      <c r="C10" s="169" t="s">
        <v>58</v>
      </c>
      <c r="D10" s="170"/>
      <c r="E10" s="170"/>
      <c r="F10" s="170"/>
      <c r="G10" s="170"/>
      <c r="H10" s="171"/>
      <c r="I10" s="101"/>
      <c r="J10" s="13"/>
      <c r="K10" s="13"/>
      <c r="L10" s="48">
        <v>958110</v>
      </c>
      <c r="M10" s="48">
        <v>958110</v>
      </c>
      <c r="N10" s="48">
        <v>992110</v>
      </c>
      <c r="O10" s="131">
        <f t="shared" si="0"/>
        <v>103.54865307741284</v>
      </c>
    </row>
    <row r="11" spans="2:15" ht="15" x14ac:dyDescent="0.2">
      <c r="B11" s="168"/>
      <c r="C11" s="169" t="s">
        <v>28</v>
      </c>
      <c r="D11" s="170"/>
      <c r="E11" s="170"/>
      <c r="F11" s="170"/>
      <c r="G11" s="170"/>
      <c r="H11" s="171"/>
      <c r="I11" s="101"/>
      <c r="J11" s="13"/>
      <c r="K11" s="13"/>
      <c r="L11" s="49">
        <v>958110</v>
      </c>
      <c r="M11" s="49">
        <v>958110</v>
      </c>
      <c r="N11" s="49">
        <v>992110</v>
      </c>
      <c r="O11" s="131">
        <f t="shared" si="0"/>
        <v>103.54865307741284</v>
      </c>
    </row>
    <row r="12" spans="2:15" ht="15" x14ac:dyDescent="0.2">
      <c r="B12" s="172" t="s">
        <v>8</v>
      </c>
      <c r="C12" s="169" t="s">
        <v>62</v>
      </c>
      <c r="D12" s="170"/>
      <c r="E12" s="170"/>
      <c r="F12" s="170"/>
      <c r="G12" s="170"/>
      <c r="H12" s="171"/>
      <c r="I12" s="101"/>
      <c r="J12" s="13"/>
      <c r="K12" s="13"/>
      <c r="L12" s="48">
        <v>15000000</v>
      </c>
      <c r="M12" s="48">
        <v>15000000</v>
      </c>
      <c r="N12" s="48">
        <v>10000000</v>
      </c>
      <c r="O12" s="131">
        <f t="shared" si="0"/>
        <v>66.666666666666657</v>
      </c>
    </row>
    <row r="13" spans="2:15" ht="15" x14ac:dyDescent="0.2">
      <c r="B13" s="168"/>
      <c r="C13" s="169" t="s">
        <v>5</v>
      </c>
      <c r="D13" s="170"/>
      <c r="E13" s="170"/>
      <c r="F13" s="170"/>
      <c r="G13" s="170"/>
      <c r="H13" s="171"/>
      <c r="I13" s="101"/>
      <c r="J13" s="13"/>
      <c r="K13" s="13"/>
      <c r="L13" s="49">
        <v>15000000</v>
      </c>
      <c r="M13" s="49">
        <v>15000000</v>
      </c>
      <c r="N13" s="49">
        <v>10000000</v>
      </c>
      <c r="O13" s="131">
        <f t="shared" si="0"/>
        <v>66.666666666666657</v>
      </c>
    </row>
    <row r="14" spans="2:15" ht="15" x14ac:dyDescent="0.2">
      <c r="B14" s="172" t="s">
        <v>9</v>
      </c>
      <c r="C14" s="177" t="s">
        <v>76</v>
      </c>
      <c r="D14" s="177"/>
      <c r="E14" s="177"/>
      <c r="F14" s="177"/>
      <c r="G14" s="177"/>
      <c r="H14" s="177"/>
      <c r="I14" s="177"/>
      <c r="J14" s="13"/>
      <c r="K14" s="13"/>
      <c r="L14" s="49"/>
      <c r="M14" s="117">
        <v>1500000</v>
      </c>
      <c r="N14" s="117">
        <v>1500000</v>
      </c>
      <c r="O14" s="131">
        <f t="shared" si="0"/>
        <v>100</v>
      </c>
    </row>
    <row r="15" spans="2:15" ht="15" x14ac:dyDescent="0.2">
      <c r="B15" s="168"/>
      <c r="C15" s="186" t="s">
        <v>28</v>
      </c>
      <c r="D15" s="170"/>
      <c r="E15" s="170"/>
      <c r="F15" s="170"/>
      <c r="G15" s="170"/>
      <c r="H15" s="171"/>
      <c r="I15" s="98"/>
      <c r="J15" s="13"/>
      <c r="K15" s="13"/>
      <c r="L15" s="49"/>
      <c r="M15" s="116">
        <v>1500000</v>
      </c>
      <c r="N15" s="116">
        <v>1500000</v>
      </c>
      <c r="O15" s="131">
        <f t="shared" si="0"/>
        <v>100</v>
      </c>
    </row>
    <row r="16" spans="2:15" ht="18.95" customHeight="1" x14ac:dyDescent="0.2">
      <c r="B16" s="167" t="s">
        <v>10</v>
      </c>
      <c r="C16" s="177" t="s">
        <v>66</v>
      </c>
      <c r="D16" s="177"/>
      <c r="E16" s="177"/>
      <c r="F16" s="177"/>
      <c r="G16" s="177"/>
      <c r="H16" s="177"/>
      <c r="I16" s="177"/>
      <c r="J16" s="12">
        <f>J19</f>
        <v>367000</v>
      </c>
      <c r="K16" s="12">
        <f>K19</f>
        <v>364000</v>
      </c>
      <c r="L16" s="48">
        <v>1585000</v>
      </c>
      <c r="M16" s="48">
        <v>1735000</v>
      </c>
      <c r="N16" s="48">
        <v>1735000</v>
      </c>
      <c r="O16" s="131">
        <f t="shared" si="0"/>
        <v>100</v>
      </c>
    </row>
    <row r="17" spans="2:15" ht="17.25" customHeight="1" x14ac:dyDescent="0.2">
      <c r="B17" s="168"/>
      <c r="C17" s="186" t="s">
        <v>28</v>
      </c>
      <c r="D17" s="170"/>
      <c r="E17" s="170"/>
      <c r="F17" s="170"/>
      <c r="G17" s="170"/>
      <c r="H17" s="171"/>
      <c r="I17" s="98"/>
      <c r="J17" s="99"/>
      <c r="K17" s="99"/>
      <c r="L17" s="50">
        <v>1585000</v>
      </c>
      <c r="M17" s="50">
        <v>1735000</v>
      </c>
      <c r="N17" s="50">
        <v>1735000</v>
      </c>
      <c r="O17" s="131">
        <f t="shared" si="0"/>
        <v>100</v>
      </c>
    </row>
    <row r="18" spans="2:15" ht="16.149999999999999" customHeight="1" x14ac:dyDescent="0.2">
      <c r="B18" s="167" t="s">
        <v>11</v>
      </c>
      <c r="C18" s="186" t="s">
        <v>51</v>
      </c>
      <c r="D18" s="170"/>
      <c r="E18" s="170"/>
      <c r="F18" s="170"/>
      <c r="G18" s="170"/>
      <c r="H18" s="171"/>
      <c r="I18" s="98"/>
      <c r="J18" s="99"/>
      <c r="K18" s="99"/>
      <c r="L18" s="100">
        <v>67000</v>
      </c>
      <c r="M18" s="100">
        <v>67000</v>
      </c>
      <c r="N18" s="100">
        <v>67000</v>
      </c>
      <c r="O18" s="131">
        <f t="shared" si="0"/>
        <v>100</v>
      </c>
    </row>
    <row r="19" spans="2:15" ht="18" customHeight="1" thickBot="1" x14ac:dyDescent="0.25">
      <c r="B19" s="187"/>
      <c r="C19" s="178" t="s">
        <v>28</v>
      </c>
      <c r="D19" s="179"/>
      <c r="E19" s="179"/>
      <c r="F19" s="179"/>
      <c r="G19" s="179"/>
      <c r="H19" s="179"/>
      <c r="I19" s="180"/>
      <c r="J19" s="21">
        <v>367000</v>
      </c>
      <c r="K19" s="21">
        <v>364000</v>
      </c>
      <c r="L19" s="50">
        <v>67000</v>
      </c>
      <c r="M19" s="50">
        <v>67000</v>
      </c>
      <c r="N19" s="50">
        <v>67000</v>
      </c>
      <c r="O19" s="131">
        <f t="shared" si="0"/>
        <v>100</v>
      </c>
    </row>
    <row r="20" spans="2:15" ht="18.95" customHeight="1" thickTop="1" thickBot="1" x14ac:dyDescent="0.25">
      <c r="B20" s="183" t="s">
        <v>14</v>
      </c>
      <c r="C20" s="184"/>
      <c r="D20" s="184"/>
      <c r="E20" s="184"/>
      <c r="F20" s="184"/>
      <c r="G20" s="184"/>
      <c r="H20" s="184"/>
      <c r="I20" s="185"/>
      <c r="J20" s="31" t="e">
        <f>#REF!+#REF!+J5+#REF!+J8+#REF!+#REF!+J16</f>
        <v>#REF!</v>
      </c>
      <c r="K20" s="31" t="e">
        <f>#REF!+#REF!+K5+#REF!+K8+#REF!+#REF!+K16</f>
        <v>#REF!</v>
      </c>
      <c r="L20" s="51">
        <f>SUM(L5+L8+L10+L12+L16+L18)</f>
        <v>20647110</v>
      </c>
      <c r="M20" s="108">
        <v>22297110</v>
      </c>
      <c r="N20" s="108">
        <v>17359110</v>
      </c>
      <c r="O20" s="131">
        <f t="shared" si="0"/>
        <v>77.85363215232826</v>
      </c>
    </row>
    <row r="21" spans="2:15" ht="32.25" customHeight="1" thickTop="1" x14ac:dyDescent="0.2">
      <c r="B21" s="181" t="s">
        <v>22</v>
      </c>
      <c r="C21" s="182"/>
      <c r="D21" s="182"/>
      <c r="E21" s="182"/>
      <c r="F21" s="182"/>
      <c r="G21" s="182"/>
      <c r="H21" s="182"/>
      <c r="I21" s="30"/>
      <c r="J21" s="22" t="e">
        <f>investicije!J37+'kapitalne pomoći'!J20</f>
        <v>#REF!</v>
      </c>
      <c r="K21" s="45" t="e">
        <f>investicije!K37+'kapitalne pomoći'!K20</f>
        <v>#REF!</v>
      </c>
      <c r="L21" s="46">
        <v>75261132</v>
      </c>
      <c r="M21" s="123">
        <v>86425187</v>
      </c>
      <c r="N21" s="123">
        <v>82562895.379999995</v>
      </c>
      <c r="O21" s="132">
        <f>SUM(N21/M21)*100</f>
        <v>95.531057838497929</v>
      </c>
    </row>
    <row r="22" spans="2:15" ht="23.25" customHeight="1" x14ac:dyDescent="0.25">
      <c r="B22" s="6"/>
      <c r="C22" s="6"/>
      <c r="D22" s="6"/>
      <c r="E22" s="6"/>
      <c r="F22" s="6"/>
      <c r="G22" s="6"/>
      <c r="H22" s="6"/>
      <c r="I22" s="6"/>
      <c r="J22" s="5"/>
      <c r="K22" s="5"/>
      <c r="L22" s="8"/>
      <c r="M22" s="8"/>
      <c r="N22" s="8"/>
    </row>
  </sheetData>
  <sheetProtection selectLockedCells="1" selectUnlockedCells="1"/>
  <mergeCells count="26">
    <mergeCell ref="C14:I14"/>
    <mergeCell ref="C15:H15"/>
    <mergeCell ref="B14:B15"/>
    <mergeCell ref="C9:I9"/>
    <mergeCell ref="B8:B9"/>
    <mergeCell ref="B2:O2"/>
    <mergeCell ref="C4:I4"/>
    <mergeCell ref="B5:B7"/>
    <mergeCell ref="C5:I5"/>
    <mergeCell ref="C7:I7"/>
    <mergeCell ref="C8:I8"/>
    <mergeCell ref="C6:H6"/>
    <mergeCell ref="C16:I16"/>
    <mergeCell ref="C19:I19"/>
    <mergeCell ref="B21:H21"/>
    <mergeCell ref="B20:I20"/>
    <mergeCell ref="B16:B17"/>
    <mergeCell ref="C17:H17"/>
    <mergeCell ref="C18:H18"/>
    <mergeCell ref="B18:B19"/>
    <mergeCell ref="B10:B11"/>
    <mergeCell ref="C10:H10"/>
    <mergeCell ref="C11:H11"/>
    <mergeCell ref="B12:B13"/>
    <mergeCell ref="C12:H12"/>
    <mergeCell ref="C13:H13"/>
  </mergeCells>
  <phoneticPr fontId="0" type="noConversion"/>
  <pageMargins left="0.15748031496062992" right="0.15748031496062992" top="0" bottom="0.19685039370078741" header="0.11811023622047245" footer="0.11811023622047245"/>
  <pageSetup paperSize="9" scale="9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8"/>
  <sheetViews>
    <sheetView view="pageBreakPreview" zoomScale="60" zoomScaleNormal="90" workbookViewId="0">
      <selection activeCell="N36" sqref="N36"/>
    </sheetView>
  </sheetViews>
  <sheetFormatPr defaultRowHeight="12.75" x14ac:dyDescent="0.2"/>
  <cols>
    <col min="1" max="1" width="7.28515625" customWidth="1"/>
    <col min="2" max="2" width="8" customWidth="1"/>
    <col min="9" max="9" width="15.140625" customWidth="1"/>
    <col min="10" max="11" width="24.7109375" hidden="1" customWidth="1"/>
    <col min="12" max="12" width="32.7109375" customWidth="1"/>
    <col min="13" max="14" width="33.85546875" customWidth="1"/>
    <col min="15" max="15" width="9.140625" customWidth="1"/>
  </cols>
  <sheetData>
    <row r="1" spans="2:14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15" x14ac:dyDescent="0.25">
      <c r="B2" s="4"/>
      <c r="C2" s="4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14" ht="15" x14ac:dyDescent="0.25">
      <c r="B3" s="4"/>
      <c r="C3" s="4"/>
      <c r="D3" s="14" t="s">
        <v>21</v>
      </c>
      <c r="E3" s="14"/>
      <c r="F3" s="14"/>
      <c r="G3" s="14"/>
      <c r="H3" s="14"/>
      <c r="I3" s="4"/>
      <c r="J3" s="4"/>
      <c r="K3" s="4"/>
      <c r="L3" s="4"/>
      <c r="M3" s="4"/>
      <c r="N3" s="4"/>
    </row>
    <row r="4" spans="2:14" ht="14.25" x14ac:dyDescent="0.2">
      <c r="B4" s="23" t="s">
        <v>16</v>
      </c>
      <c r="C4" s="284" t="s">
        <v>3</v>
      </c>
      <c r="D4" s="285"/>
      <c r="E4" s="285"/>
      <c r="F4" s="285"/>
      <c r="G4" s="285"/>
      <c r="H4" s="285"/>
      <c r="I4" s="286"/>
      <c r="J4" s="25" t="s">
        <v>20</v>
      </c>
      <c r="K4" s="24" t="s">
        <v>24</v>
      </c>
      <c r="L4" s="301" t="s">
        <v>61</v>
      </c>
      <c r="M4" s="299" t="s">
        <v>74</v>
      </c>
      <c r="N4" s="299" t="s">
        <v>80</v>
      </c>
    </row>
    <row r="5" spans="2:14" ht="15" customHeight="1" thickBot="1" x14ac:dyDescent="0.25">
      <c r="B5" s="33" t="s">
        <v>15</v>
      </c>
      <c r="C5" s="287"/>
      <c r="D5" s="288"/>
      <c r="E5" s="288"/>
      <c r="F5" s="288"/>
      <c r="G5" s="288"/>
      <c r="H5" s="288"/>
      <c r="I5" s="289"/>
      <c r="J5" s="32">
        <v>2015</v>
      </c>
      <c r="K5" s="34">
        <v>2015</v>
      </c>
      <c r="L5" s="302"/>
      <c r="M5" s="300"/>
      <c r="N5" s="300"/>
    </row>
    <row r="6" spans="2:14" ht="12.75" customHeight="1" thickTop="1" x14ac:dyDescent="0.2">
      <c r="B6" s="253" t="s">
        <v>4</v>
      </c>
      <c r="C6" s="234" t="s">
        <v>68</v>
      </c>
      <c r="D6" s="235"/>
      <c r="E6" s="235"/>
      <c r="F6" s="235"/>
      <c r="G6" s="235"/>
      <c r="H6" s="235"/>
      <c r="I6" s="236"/>
      <c r="J6" s="220" t="e">
        <f>investicije!J8+investicije!J17+investicije!J18+investicije!J25+investicije!#REF!+investicije!#REF!+'kapitalne pomoći'!#REF!+'kapitalne pomoći'!#REF!</f>
        <v>#REF!</v>
      </c>
      <c r="K6" s="247" t="e">
        <f>investicije!K8+investicije!K15+investicije!K17+investicije!K18+investicije!K25+investicije!#REF!+investicije!#REF!+'kapitalne pomoći'!#REF!+'kapitalne pomoći'!O1</f>
        <v>#REF!</v>
      </c>
      <c r="L6" s="254">
        <v>12135222</v>
      </c>
      <c r="M6" s="229">
        <v>13578522</v>
      </c>
      <c r="N6" s="229">
        <v>24436000.18</v>
      </c>
    </row>
    <row r="7" spans="2:14" ht="14.25" customHeight="1" x14ac:dyDescent="0.2">
      <c r="B7" s="225"/>
      <c r="C7" s="237"/>
      <c r="D7" s="238"/>
      <c r="E7" s="238"/>
      <c r="F7" s="238"/>
      <c r="G7" s="238"/>
      <c r="H7" s="238"/>
      <c r="I7" s="239"/>
      <c r="J7" s="221"/>
      <c r="K7" s="248"/>
      <c r="L7" s="255"/>
      <c r="M7" s="230"/>
      <c r="N7" s="230"/>
    </row>
    <row r="8" spans="2:14" ht="12.75" customHeight="1" x14ac:dyDescent="0.2">
      <c r="B8" s="167" t="s">
        <v>6</v>
      </c>
      <c r="C8" s="240" t="s">
        <v>48</v>
      </c>
      <c r="D8" s="241"/>
      <c r="E8" s="241"/>
      <c r="F8" s="241"/>
      <c r="G8" s="241"/>
      <c r="H8" s="241"/>
      <c r="I8" s="242"/>
      <c r="J8" s="221" t="e">
        <f>investicije!#REF!+investicije!#REF!+investicije!J28+investicije!J33+investicije!J35+investicije!#REF!+investicije!#REF!+investicije!#REF!+'kapitalne pomoći'!#REF!+'kapitalne pomoći'!#REF!+'kapitalne pomoći'!J7+'kapitalne pomoći'!#REF!+'kapitalne pomoći'!J9+'kapitalne pomoći'!#REF!+'kapitalne pomoći'!J19</f>
        <v>#REF!</v>
      </c>
      <c r="K8" s="248" t="e">
        <f>investicije!#REF!+investicije!#REF!+investicije!K28+investicije!K33+investicije!K35+investicije!#REF!+'kapitalne pomoći'!#REF!+'kapitalne pomoći'!#REF!+'kapitalne pomoći'!K7+'kapitalne pomoći'!#REF!+'kapitalne pomoći'!K9+'kapitalne pomoći'!K19+'kapitalne pomoći'!#REF!</f>
        <v>#REF!</v>
      </c>
      <c r="L8" s="255">
        <v>29106300</v>
      </c>
      <c r="M8" s="231">
        <v>40106300</v>
      </c>
      <c r="N8" s="231">
        <v>25170425</v>
      </c>
    </row>
    <row r="9" spans="2:14" ht="15" customHeight="1" x14ac:dyDescent="0.2">
      <c r="B9" s="189"/>
      <c r="C9" s="243"/>
      <c r="D9" s="244"/>
      <c r="E9" s="244"/>
      <c r="F9" s="244"/>
      <c r="G9" s="244"/>
      <c r="H9" s="244"/>
      <c r="I9" s="245"/>
      <c r="J9" s="221"/>
      <c r="K9" s="248"/>
      <c r="L9" s="255"/>
      <c r="M9" s="303"/>
      <c r="N9" s="303"/>
    </row>
    <row r="10" spans="2:14" ht="6.75" hidden="1" customHeight="1" x14ac:dyDescent="0.2">
      <c r="B10" s="225"/>
      <c r="C10" s="237"/>
      <c r="D10" s="238"/>
      <c r="E10" s="238"/>
      <c r="F10" s="238"/>
      <c r="G10" s="238"/>
      <c r="H10" s="238"/>
      <c r="I10" s="239"/>
      <c r="J10" s="221"/>
      <c r="K10" s="248"/>
      <c r="L10" s="255"/>
      <c r="M10" s="251"/>
      <c r="N10" s="251"/>
    </row>
    <row r="11" spans="2:14" ht="12.75" customHeight="1" x14ac:dyDescent="0.2">
      <c r="B11" s="167" t="s">
        <v>7</v>
      </c>
      <c r="C11" s="240" t="s">
        <v>56</v>
      </c>
      <c r="D11" s="241"/>
      <c r="E11" s="241"/>
      <c r="F11" s="241"/>
      <c r="G11" s="241"/>
      <c r="H11" s="241"/>
      <c r="I11" s="242"/>
      <c r="J11" s="258" t="e">
        <f>'kapitalne pomoći'!#REF!</f>
        <v>#REF!</v>
      </c>
      <c r="K11" s="262" t="e">
        <f>investicije!#REF!+'kapitalne pomoći'!#REF!</f>
        <v>#REF!</v>
      </c>
      <c r="L11" s="256">
        <v>3604200</v>
      </c>
      <c r="M11" s="304">
        <v>2734200</v>
      </c>
      <c r="N11" s="304">
        <v>2969900</v>
      </c>
    </row>
    <row r="12" spans="2:14" ht="15.75" customHeight="1" x14ac:dyDescent="0.2">
      <c r="B12" s="189"/>
      <c r="C12" s="243"/>
      <c r="D12" s="244"/>
      <c r="E12" s="244"/>
      <c r="F12" s="244"/>
      <c r="G12" s="244"/>
      <c r="H12" s="244"/>
      <c r="I12" s="245"/>
      <c r="J12" s="259"/>
      <c r="K12" s="263"/>
      <c r="L12" s="257"/>
      <c r="M12" s="305"/>
      <c r="N12" s="305"/>
    </row>
    <row r="13" spans="2:14" ht="18.75" hidden="1" customHeight="1" x14ac:dyDescent="0.2">
      <c r="B13" s="189"/>
      <c r="C13" s="243"/>
      <c r="D13" s="244"/>
      <c r="E13" s="244"/>
      <c r="F13" s="244"/>
      <c r="G13" s="244"/>
      <c r="H13" s="244"/>
      <c r="I13" s="245"/>
      <c r="J13" s="16"/>
      <c r="K13" s="26"/>
      <c r="L13" s="260"/>
      <c r="M13" s="113"/>
      <c r="N13" s="113"/>
    </row>
    <row r="14" spans="2:14" ht="21" hidden="1" customHeight="1" x14ac:dyDescent="0.2">
      <c r="B14" s="225"/>
      <c r="C14" s="237"/>
      <c r="D14" s="238"/>
      <c r="E14" s="238"/>
      <c r="F14" s="238"/>
      <c r="G14" s="238"/>
      <c r="H14" s="238"/>
      <c r="I14" s="239"/>
      <c r="J14" s="16"/>
      <c r="K14" s="52"/>
      <c r="L14" s="261"/>
      <c r="M14" s="114"/>
      <c r="N14" s="114"/>
    </row>
    <row r="15" spans="2:14" ht="12.75" customHeight="1" x14ac:dyDescent="0.2">
      <c r="B15" s="167" t="s">
        <v>8</v>
      </c>
      <c r="C15" s="240" t="s">
        <v>18</v>
      </c>
      <c r="D15" s="241"/>
      <c r="E15" s="241"/>
      <c r="F15" s="241"/>
      <c r="G15" s="241"/>
      <c r="H15" s="241"/>
      <c r="I15" s="242"/>
      <c r="J15" s="221" t="e">
        <f>investicije!#REF!+investicije!#REF!+investicije!#REF!+investicije!#REF!+investicije!#REF!+investicije!#REF!+'kapitalne pomoći'!#REF!</f>
        <v>#REF!</v>
      </c>
      <c r="K15" s="248" t="e">
        <f>investicije!#REF!+'kapitalne pomoći'!#REF!</f>
        <v>#REF!</v>
      </c>
      <c r="L15" s="255">
        <v>28110410</v>
      </c>
      <c r="M15" s="231">
        <v>27991165</v>
      </c>
      <c r="N15" s="231">
        <v>27986570.199999999</v>
      </c>
    </row>
    <row r="16" spans="2:14" ht="12.75" customHeight="1" x14ac:dyDescent="0.2">
      <c r="B16" s="225"/>
      <c r="C16" s="237"/>
      <c r="D16" s="238"/>
      <c r="E16" s="238"/>
      <c r="F16" s="238"/>
      <c r="G16" s="238"/>
      <c r="H16" s="238"/>
      <c r="I16" s="239"/>
      <c r="J16" s="221"/>
      <c r="K16" s="248"/>
      <c r="L16" s="255"/>
      <c r="M16" s="251"/>
      <c r="N16" s="251"/>
    </row>
    <row r="17" spans="2:14" ht="28.5" customHeight="1" thickBot="1" x14ac:dyDescent="0.25">
      <c r="B17" s="37" t="s">
        <v>9</v>
      </c>
      <c r="C17" s="296" t="s">
        <v>43</v>
      </c>
      <c r="D17" s="297"/>
      <c r="E17" s="297"/>
      <c r="F17" s="297"/>
      <c r="G17" s="297"/>
      <c r="H17" s="297"/>
      <c r="I17" s="298"/>
      <c r="J17" s="69"/>
      <c r="K17" s="70"/>
      <c r="L17" s="71">
        <v>2305000</v>
      </c>
      <c r="M17" s="125">
        <v>2015000</v>
      </c>
      <c r="N17" s="125">
        <v>2000000</v>
      </c>
    </row>
    <row r="18" spans="2:14" ht="24.75" customHeight="1" thickTop="1" x14ac:dyDescent="0.2">
      <c r="B18" s="222" t="s">
        <v>37</v>
      </c>
      <c r="C18" s="223"/>
      <c r="D18" s="223"/>
      <c r="E18" s="223"/>
      <c r="F18" s="223"/>
      <c r="G18" s="223"/>
      <c r="H18" s="223"/>
      <c r="I18" s="224"/>
      <c r="J18" s="41" t="e">
        <f>J6+J8+J11+J15+#REF!+#REF!</f>
        <v>#REF!</v>
      </c>
      <c r="K18" s="41" t="e">
        <f>K6+K8+K11+K15+#REF!+#REF!</f>
        <v>#REF!</v>
      </c>
      <c r="L18" s="53">
        <f>SUM(L6:L17)</f>
        <v>75261132</v>
      </c>
      <c r="M18" s="109">
        <f>SUM(M6:M17)</f>
        <v>86425187</v>
      </c>
      <c r="N18" s="109">
        <f>SUM(N6:N17)</f>
        <v>82562895.379999995</v>
      </c>
    </row>
    <row r="19" spans="2:14" ht="10.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2.75" hidden="1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2.2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12.75" hidden="1" customHeight="1" x14ac:dyDescent="0.25">
      <c r="B22" s="17"/>
      <c r="C22" s="17"/>
      <c r="D22" s="252"/>
      <c r="E22" s="252"/>
      <c r="F22" s="252"/>
      <c r="G22" s="252"/>
      <c r="H22" s="252"/>
      <c r="I22" s="252"/>
      <c r="J22" s="252"/>
      <c r="K22" s="252"/>
      <c r="L22" s="252"/>
      <c r="M22" s="252"/>
    </row>
    <row r="23" spans="2:14" ht="5.25" customHeight="1" x14ac:dyDescent="0.25">
      <c r="B23" s="17"/>
      <c r="C23" s="17"/>
      <c r="D23" s="252"/>
      <c r="E23" s="252"/>
      <c r="F23" s="252"/>
      <c r="G23" s="252"/>
      <c r="H23" s="252"/>
      <c r="I23" s="252"/>
      <c r="J23" s="252"/>
      <c r="K23" s="252"/>
      <c r="L23" s="252"/>
      <c r="M23" s="252"/>
    </row>
    <row r="24" spans="2:14" ht="15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4.25" customHeight="1" x14ac:dyDescent="0.2">
      <c r="B25" s="23" t="s">
        <v>16</v>
      </c>
      <c r="C25" s="284" t="s">
        <v>3</v>
      </c>
      <c r="D25" s="285"/>
      <c r="E25" s="285"/>
      <c r="F25" s="285"/>
      <c r="G25" s="285"/>
      <c r="H25" s="285"/>
      <c r="I25" s="286"/>
      <c r="J25" s="25" t="s">
        <v>17</v>
      </c>
      <c r="K25" s="24" t="s">
        <v>24</v>
      </c>
      <c r="L25" s="301" t="s">
        <v>61</v>
      </c>
      <c r="M25" s="299" t="s">
        <v>74</v>
      </c>
      <c r="N25" s="299" t="s">
        <v>74</v>
      </c>
    </row>
    <row r="26" spans="2:14" ht="15" customHeight="1" thickBot="1" x14ac:dyDescent="0.25">
      <c r="B26" s="33" t="s">
        <v>15</v>
      </c>
      <c r="C26" s="290"/>
      <c r="D26" s="291"/>
      <c r="E26" s="291"/>
      <c r="F26" s="291"/>
      <c r="G26" s="291"/>
      <c r="H26" s="291"/>
      <c r="I26" s="292"/>
      <c r="J26" s="25">
        <v>2015</v>
      </c>
      <c r="K26" s="34">
        <v>2015</v>
      </c>
      <c r="L26" s="302"/>
      <c r="M26" s="300"/>
      <c r="N26" s="300"/>
    </row>
    <row r="27" spans="2:14" ht="12.75" customHeight="1" thickTop="1" x14ac:dyDescent="0.2">
      <c r="B27" s="215" t="s">
        <v>4</v>
      </c>
      <c r="C27" s="200" t="s">
        <v>35</v>
      </c>
      <c r="D27" s="201"/>
      <c r="E27" s="201"/>
      <c r="F27" s="201"/>
      <c r="G27" s="201"/>
      <c r="H27" s="201"/>
      <c r="I27" s="202"/>
      <c r="J27" s="249" t="e">
        <f>investicije!J7+investicije!J11</f>
        <v>#REF!</v>
      </c>
      <c r="K27" s="249" t="e">
        <f>investicije!K7+investicije!K11</f>
        <v>#REF!</v>
      </c>
      <c r="L27" s="282">
        <v>18363996</v>
      </c>
      <c r="M27" s="229">
        <v>27794751</v>
      </c>
      <c r="N27" s="229">
        <v>31859581.199999999</v>
      </c>
    </row>
    <row r="28" spans="2:14" ht="16.5" customHeight="1" x14ac:dyDescent="0.2">
      <c r="B28" s="194"/>
      <c r="C28" s="203"/>
      <c r="D28" s="204"/>
      <c r="E28" s="204"/>
      <c r="F28" s="204"/>
      <c r="G28" s="204"/>
      <c r="H28" s="204"/>
      <c r="I28" s="205"/>
      <c r="J28" s="250"/>
      <c r="K28" s="250"/>
      <c r="L28" s="283"/>
      <c r="M28" s="230"/>
      <c r="N28" s="230"/>
    </row>
    <row r="29" spans="2:14" ht="12.75" customHeight="1" x14ac:dyDescent="0.2">
      <c r="B29" s="194" t="s">
        <v>6</v>
      </c>
      <c r="C29" s="206" t="s">
        <v>70</v>
      </c>
      <c r="D29" s="207"/>
      <c r="E29" s="207"/>
      <c r="F29" s="207"/>
      <c r="G29" s="207"/>
      <c r="H29" s="207"/>
      <c r="I29" s="208"/>
      <c r="J29" s="217" t="e">
        <f>investicije!J16+investicije!J21+investicije!#REF!+investicije!#REF!+investicije!#REF!+investicije!#REF!+investicije!#REF!</f>
        <v>#REF!</v>
      </c>
      <c r="K29" s="217" t="e">
        <f>investicije!K16+investicije!K21+investicije!#REF!+investicije!#REF!+investicije!#REF!+investicije!#REF!+investicije!#REF!</f>
        <v>#REF!</v>
      </c>
      <c r="L29" s="270">
        <v>15520000</v>
      </c>
      <c r="M29" s="231">
        <v>15520000</v>
      </c>
      <c r="N29" s="231">
        <v>11927279.5</v>
      </c>
    </row>
    <row r="30" spans="2:14" ht="12.75" customHeight="1" x14ac:dyDescent="0.2">
      <c r="B30" s="194"/>
      <c r="C30" s="209"/>
      <c r="D30" s="210"/>
      <c r="E30" s="210"/>
      <c r="F30" s="210"/>
      <c r="G30" s="210"/>
      <c r="H30" s="210"/>
      <c r="I30" s="211"/>
      <c r="J30" s="218"/>
      <c r="K30" s="218"/>
      <c r="L30" s="271"/>
      <c r="M30" s="232"/>
      <c r="N30" s="232"/>
    </row>
    <row r="31" spans="2:14" ht="2.25" customHeight="1" x14ac:dyDescent="0.2">
      <c r="B31" s="194"/>
      <c r="C31" s="203"/>
      <c r="D31" s="204"/>
      <c r="E31" s="204"/>
      <c r="F31" s="204"/>
      <c r="G31" s="204"/>
      <c r="H31" s="204"/>
      <c r="I31" s="205"/>
      <c r="J31" s="219"/>
      <c r="K31" s="219"/>
      <c r="L31" s="272"/>
      <c r="M31" s="233"/>
      <c r="N31" s="233"/>
    </row>
    <row r="32" spans="2:14" ht="24.6" customHeight="1" x14ac:dyDescent="0.2">
      <c r="B32" s="104" t="s">
        <v>7</v>
      </c>
      <c r="C32" s="206" t="s">
        <v>23</v>
      </c>
      <c r="D32" s="207"/>
      <c r="E32" s="207"/>
      <c r="F32" s="207"/>
      <c r="G32" s="207"/>
      <c r="H32" s="207"/>
      <c r="I32" s="208"/>
      <c r="J32" s="105" t="e">
        <f>investicije!J27+investicije!J31+investicije!#REF!</f>
        <v>#REF!</v>
      </c>
      <c r="K32" s="105" t="e">
        <f>investicije!K27+investicije!K31</f>
        <v>#REF!</v>
      </c>
      <c r="L32" s="106">
        <v>20030664</v>
      </c>
      <c r="M32" s="124">
        <v>20030664</v>
      </c>
      <c r="N32" s="124">
        <v>20221839</v>
      </c>
    </row>
    <row r="33" spans="2:19" ht="27" customHeight="1" x14ac:dyDescent="0.2">
      <c r="B33" s="68" t="s">
        <v>8</v>
      </c>
      <c r="C33" s="206" t="s">
        <v>52</v>
      </c>
      <c r="D33" s="207"/>
      <c r="E33" s="207"/>
      <c r="F33" s="207"/>
      <c r="G33" s="207"/>
      <c r="H33" s="207"/>
      <c r="I33" s="208"/>
      <c r="J33" s="11"/>
      <c r="K33" s="11"/>
      <c r="L33" s="107">
        <v>250000</v>
      </c>
      <c r="M33" s="129">
        <v>280000</v>
      </c>
      <c r="N33" s="129">
        <v>225000</v>
      </c>
    </row>
    <row r="34" spans="2:19" ht="30.75" customHeight="1" thickBot="1" x14ac:dyDescent="0.25">
      <c r="B34" s="37" t="s">
        <v>9</v>
      </c>
      <c r="C34" s="226" t="s">
        <v>53</v>
      </c>
      <c r="D34" s="227"/>
      <c r="E34" s="227"/>
      <c r="F34" s="227"/>
      <c r="G34" s="227"/>
      <c r="H34" s="227"/>
      <c r="I34" s="228"/>
      <c r="J34" s="38"/>
      <c r="K34" s="38"/>
      <c r="L34" s="55">
        <v>449362</v>
      </c>
      <c r="M34" s="125">
        <v>502662</v>
      </c>
      <c r="N34" s="125">
        <v>970085.68</v>
      </c>
      <c r="S34" t="s">
        <v>42</v>
      </c>
    </row>
    <row r="35" spans="2:19" ht="15" hidden="1" customHeight="1" x14ac:dyDescent="0.2">
      <c r="B35" s="35"/>
      <c r="C35" s="216"/>
      <c r="D35" s="216"/>
      <c r="E35" s="216"/>
      <c r="F35" s="216"/>
      <c r="G35" s="216"/>
      <c r="H35" s="216"/>
      <c r="I35" s="216"/>
      <c r="J35" s="36"/>
      <c r="K35" s="18"/>
      <c r="L35" s="54"/>
      <c r="M35" s="42"/>
      <c r="N35" s="42"/>
    </row>
    <row r="36" spans="2:19" ht="23.25" customHeight="1" thickTop="1" x14ac:dyDescent="0.2">
      <c r="B36" s="214" t="s">
        <v>13</v>
      </c>
      <c r="C36" s="214"/>
      <c r="D36" s="214"/>
      <c r="E36" s="214"/>
      <c r="F36" s="214"/>
      <c r="G36" s="214"/>
      <c r="H36" s="214"/>
      <c r="I36" s="214"/>
      <c r="J36" s="39" t="e">
        <f>J27+J29+J32+#REF!+#REF!+J35</f>
        <v>#REF!</v>
      </c>
      <c r="K36" s="39" t="e">
        <f>K27+K29+K32+#REF!+#REF!+K35</f>
        <v>#REF!</v>
      </c>
      <c r="L36" s="56">
        <f>SUM(L27:L34)</f>
        <v>54614022</v>
      </c>
      <c r="M36" s="43">
        <f>SUM(M27:M34)</f>
        <v>64128077</v>
      </c>
      <c r="N36" s="43">
        <f>SUM(N27:N34)</f>
        <v>65203785.380000003</v>
      </c>
    </row>
    <row r="37" spans="2:19" ht="18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9"/>
      <c r="M37" s="19"/>
      <c r="N37" s="19"/>
    </row>
    <row r="38" spans="2:19" ht="1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9" ht="14.25" customHeight="1" x14ac:dyDescent="0.2">
      <c r="B39" s="23" t="s">
        <v>16</v>
      </c>
      <c r="C39" s="284" t="s">
        <v>3</v>
      </c>
      <c r="D39" s="285"/>
      <c r="E39" s="285"/>
      <c r="F39" s="285"/>
      <c r="G39" s="285"/>
      <c r="H39" s="285"/>
      <c r="I39" s="286"/>
      <c r="J39" s="25" t="s">
        <v>17</v>
      </c>
      <c r="K39" s="24" t="s">
        <v>24</v>
      </c>
      <c r="L39" s="301" t="s">
        <v>61</v>
      </c>
      <c r="M39" s="299" t="s">
        <v>74</v>
      </c>
      <c r="N39" s="299" t="s">
        <v>74</v>
      </c>
    </row>
    <row r="40" spans="2:19" ht="15" customHeight="1" thickBot="1" x14ac:dyDescent="0.25">
      <c r="B40" s="33" t="s">
        <v>15</v>
      </c>
      <c r="C40" s="293"/>
      <c r="D40" s="294"/>
      <c r="E40" s="294"/>
      <c r="F40" s="294"/>
      <c r="G40" s="294"/>
      <c r="H40" s="294"/>
      <c r="I40" s="295"/>
      <c r="J40" s="25">
        <v>2015</v>
      </c>
      <c r="K40" s="34">
        <v>2015</v>
      </c>
      <c r="L40" s="302"/>
      <c r="M40" s="300"/>
      <c r="N40" s="300"/>
    </row>
    <row r="41" spans="2:19" ht="23.25" customHeight="1" thickTop="1" x14ac:dyDescent="0.2">
      <c r="B41" s="62" t="s">
        <v>4</v>
      </c>
      <c r="C41" s="198" t="s">
        <v>44</v>
      </c>
      <c r="D41" s="198"/>
      <c r="E41" s="198"/>
      <c r="F41" s="198"/>
      <c r="G41" s="198"/>
      <c r="H41" s="198"/>
      <c r="I41" s="198"/>
      <c r="J41" s="63" t="e">
        <f>'kapitalne pomoći'!#REF!</f>
        <v>#REF!</v>
      </c>
      <c r="K41" s="64" t="e">
        <f>'kapitalne pomoći'!#REF!</f>
        <v>#REF!</v>
      </c>
      <c r="L41" s="65">
        <v>2495000</v>
      </c>
      <c r="M41" s="66">
        <v>2495000</v>
      </c>
      <c r="N41" s="66">
        <v>2403000</v>
      </c>
    </row>
    <row r="42" spans="2:19" ht="9" customHeight="1" x14ac:dyDescent="0.2">
      <c r="B42" s="264" t="s">
        <v>6</v>
      </c>
      <c r="C42" s="199" t="s">
        <v>54</v>
      </c>
      <c r="D42" s="199"/>
      <c r="E42" s="199"/>
      <c r="F42" s="199"/>
      <c r="G42" s="199"/>
      <c r="H42" s="199"/>
      <c r="I42" s="199"/>
      <c r="J42" s="197" t="e">
        <f>'kapitalne pomoći'!$J$5</f>
        <v>#REF!</v>
      </c>
      <c r="K42" s="212" t="e">
        <f>'kapitalne pomoći'!K5</f>
        <v>#REF!</v>
      </c>
      <c r="L42" s="267">
        <v>542000</v>
      </c>
      <c r="M42" s="195">
        <v>542000</v>
      </c>
      <c r="N42" s="195">
        <v>662000</v>
      </c>
    </row>
    <row r="43" spans="2:19" ht="10.5" customHeight="1" x14ac:dyDescent="0.2">
      <c r="B43" s="264"/>
      <c r="C43" s="199"/>
      <c r="D43" s="199"/>
      <c r="E43" s="199"/>
      <c r="F43" s="199"/>
      <c r="G43" s="199"/>
      <c r="H43" s="199"/>
      <c r="I43" s="199"/>
      <c r="J43" s="197"/>
      <c r="K43" s="212"/>
      <c r="L43" s="267"/>
      <c r="M43" s="195"/>
      <c r="N43" s="195"/>
    </row>
    <row r="44" spans="2:19" ht="6.75" customHeight="1" x14ac:dyDescent="0.2">
      <c r="B44" s="264"/>
      <c r="C44" s="199"/>
      <c r="D44" s="199"/>
      <c r="E44" s="199"/>
      <c r="F44" s="199"/>
      <c r="G44" s="199"/>
      <c r="H44" s="199"/>
      <c r="I44" s="199"/>
      <c r="J44" s="197"/>
      <c r="K44" s="212"/>
      <c r="L44" s="267"/>
      <c r="M44" s="195"/>
      <c r="N44" s="195"/>
    </row>
    <row r="45" spans="2:19" ht="27.6" customHeight="1" x14ac:dyDescent="0.2">
      <c r="B45" s="15" t="s">
        <v>7</v>
      </c>
      <c r="C45" s="276" t="s">
        <v>19</v>
      </c>
      <c r="D45" s="277"/>
      <c r="E45" s="277"/>
      <c r="F45" s="277"/>
      <c r="G45" s="277"/>
      <c r="H45" s="277"/>
      <c r="I45" s="278"/>
      <c r="J45" s="20"/>
      <c r="K45" s="57"/>
      <c r="L45" s="103">
        <v>958110</v>
      </c>
      <c r="M45" s="126">
        <v>958110</v>
      </c>
      <c r="N45" s="126">
        <v>992110</v>
      </c>
    </row>
    <row r="46" spans="2:19" ht="25.9" customHeight="1" x14ac:dyDescent="0.2">
      <c r="B46" s="15" t="s">
        <v>8</v>
      </c>
      <c r="C46" s="276" t="s">
        <v>71</v>
      </c>
      <c r="D46" s="277"/>
      <c r="E46" s="277"/>
      <c r="F46" s="277"/>
      <c r="G46" s="277"/>
      <c r="H46" s="277"/>
      <c r="I46" s="278"/>
      <c r="J46" s="20"/>
      <c r="K46" s="57"/>
      <c r="L46" s="103">
        <v>15000000</v>
      </c>
      <c r="M46" s="126">
        <v>15000000</v>
      </c>
      <c r="N46" s="126">
        <v>10000000</v>
      </c>
    </row>
    <row r="47" spans="2:19" ht="25.9" customHeight="1" x14ac:dyDescent="0.2">
      <c r="B47" s="15" t="s">
        <v>9</v>
      </c>
      <c r="C47" s="279" t="s">
        <v>77</v>
      </c>
      <c r="D47" s="280"/>
      <c r="E47" s="280"/>
      <c r="F47" s="280"/>
      <c r="G47" s="280"/>
      <c r="H47" s="280"/>
      <c r="I47" s="281"/>
      <c r="J47" s="20"/>
      <c r="K47" s="57"/>
      <c r="L47" s="103"/>
      <c r="M47" s="126">
        <v>1500000</v>
      </c>
      <c r="N47" s="126">
        <v>1500000</v>
      </c>
    </row>
    <row r="48" spans="2:19" ht="27.75" customHeight="1" x14ac:dyDescent="0.2">
      <c r="B48" s="264" t="s">
        <v>9</v>
      </c>
      <c r="C48" s="199" t="s">
        <v>72</v>
      </c>
      <c r="D48" s="199"/>
      <c r="E48" s="199"/>
      <c r="F48" s="199"/>
      <c r="G48" s="199"/>
      <c r="H48" s="199"/>
      <c r="I48" s="199"/>
      <c r="J48" s="20" t="e">
        <f>'kapitalne pomoći'!$J$8</f>
        <v>#REF!</v>
      </c>
      <c r="K48" s="57" t="e">
        <f>'kapitalne pomoći'!$J$8</f>
        <v>#REF!</v>
      </c>
      <c r="L48" s="267">
        <v>1585000</v>
      </c>
      <c r="M48" s="126">
        <v>1735000</v>
      </c>
      <c r="N48" s="126">
        <v>1735000</v>
      </c>
    </row>
    <row r="49" spans="2:14" ht="10.5" hidden="1" customHeight="1" x14ac:dyDescent="0.2">
      <c r="B49" s="264"/>
      <c r="C49" s="199"/>
      <c r="D49" s="199"/>
      <c r="E49" s="199"/>
      <c r="F49" s="199"/>
      <c r="G49" s="199"/>
      <c r="H49" s="199"/>
      <c r="I49" s="199"/>
      <c r="J49" s="20"/>
      <c r="K49" s="58"/>
      <c r="L49" s="269"/>
      <c r="M49" s="127"/>
      <c r="N49" s="127"/>
    </row>
    <row r="50" spans="2:14" ht="11.25" hidden="1" customHeight="1" x14ac:dyDescent="0.2">
      <c r="B50" s="264"/>
      <c r="C50" s="199"/>
      <c r="D50" s="199"/>
      <c r="E50" s="199"/>
      <c r="F50" s="199"/>
      <c r="G50" s="199"/>
      <c r="H50" s="199"/>
      <c r="I50" s="199"/>
      <c r="J50" s="20"/>
      <c r="K50" s="58"/>
      <c r="L50" s="269"/>
      <c r="M50" s="127"/>
      <c r="N50" s="127"/>
    </row>
    <row r="51" spans="2:14" ht="12.75" hidden="1" customHeight="1" x14ac:dyDescent="0.2">
      <c r="B51" s="264"/>
      <c r="C51" s="199"/>
      <c r="D51" s="199"/>
      <c r="E51" s="199"/>
      <c r="F51" s="199"/>
      <c r="G51" s="199"/>
      <c r="H51" s="199"/>
      <c r="I51" s="199"/>
      <c r="J51" s="20" t="e">
        <f>'kapitalne pomoći'!#REF!</f>
        <v>#REF!</v>
      </c>
      <c r="K51" s="58"/>
      <c r="L51" s="115"/>
      <c r="M51" s="128"/>
      <c r="N51" s="128"/>
    </row>
    <row r="52" spans="2:14" ht="12.75" hidden="1" customHeight="1" x14ac:dyDescent="0.2">
      <c r="B52" s="15"/>
      <c r="C52" s="199"/>
      <c r="D52" s="199"/>
      <c r="E52" s="199"/>
      <c r="F52" s="199"/>
      <c r="G52" s="199"/>
      <c r="H52" s="199"/>
      <c r="I52" s="199"/>
      <c r="J52" s="20"/>
      <c r="K52" s="59"/>
      <c r="L52" s="67"/>
      <c r="M52" s="127"/>
      <c r="N52" s="127"/>
    </row>
    <row r="53" spans="2:14" ht="11.25" hidden="1" customHeight="1" x14ac:dyDescent="0.2">
      <c r="B53" s="15"/>
      <c r="C53" s="199"/>
      <c r="D53" s="199"/>
      <c r="E53" s="199"/>
      <c r="F53" s="199"/>
      <c r="G53" s="199"/>
      <c r="H53" s="199"/>
      <c r="I53" s="199"/>
      <c r="J53" s="20"/>
      <c r="K53" s="59"/>
      <c r="L53" s="103"/>
      <c r="M53" s="126"/>
      <c r="N53" s="126"/>
    </row>
    <row r="54" spans="2:14" ht="12.75" customHeight="1" x14ac:dyDescent="0.2">
      <c r="B54" s="264" t="s">
        <v>10</v>
      </c>
      <c r="C54" s="265" t="s">
        <v>55</v>
      </c>
      <c r="D54" s="265"/>
      <c r="E54" s="265"/>
      <c r="F54" s="265"/>
      <c r="G54" s="265"/>
      <c r="H54" s="265"/>
      <c r="I54" s="265"/>
      <c r="J54" s="197">
        <f>'kapitalne pomoći'!$J$16</f>
        <v>367000</v>
      </c>
      <c r="K54" s="212">
        <f>'kapitalne pomoći'!K16</f>
        <v>364000</v>
      </c>
      <c r="L54" s="267">
        <v>67000</v>
      </c>
      <c r="M54" s="195">
        <v>67000</v>
      </c>
      <c r="N54" s="195">
        <v>67000</v>
      </c>
    </row>
    <row r="55" spans="2:14" ht="12.75" customHeight="1" thickBot="1" x14ac:dyDescent="0.25">
      <c r="B55" s="274"/>
      <c r="C55" s="266"/>
      <c r="D55" s="266"/>
      <c r="E55" s="266"/>
      <c r="F55" s="266"/>
      <c r="G55" s="266"/>
      <c r="H55" s="266"/>
      <c r="I55" s="266"/>
      <c r="J55" s="275"/>
      <c r="K55" s="213"/>
      <c r="L55" s="268"/>
      <c r="M55" s="196"/>
      <c r="N55" s="196"/>
    </row>
    <row r="56" spans="2:14" ht="24" customHeight="1" thickTop="1" x14ac:dyDescent="0.2">
      <c r="B56" s="273" t="s">
        <v>14</v>
      </c>
      <c r="C56" s="273"/>
      <c r="D56" s="273"/>
      <c r="E56" s="273"/>
      <c r="F56" s="273"/>
      <c r="G56" s="273"/>
      <c r="H56" s="273"/>
      <c r="I56" s="273"/>
      <c r="J56" s="40" t="e">
        <f>#REF!+J41+J42+J48+J51+#REF!+J54+#REF!</f>
        <v>#REF!</v>
      </c>
      <c r="K56" s="60" t="e">
        <f>#REF!+K41+K42+K48+K51+#REF!+K54+#REF!</f>
        <v>#REF!</v>
      </c>
      <c r="L56" s="61">
        <f>SUM(L41:L55)</f>
        <v>20647110</v>
      </c>
      <c r="M56" s="44">
        <f>SUM(M41:M55)</f>
        <v>22297110</v>
      </c>
      <c r="N56" s="44">
        <f>SUM(N41:N55)</f>
        <v>17359110</v>
      </c>
    </row>
    <row r="57" spans="2:14" ht="12.75" customHeight="1" x14ac:dyDescent="0.2"/>
    <row r="58" spans="2:14" ht="12.75" customHeight="1" x14ac:dyDescent="0.2"/>
  </sheetData>
  <sheetProtection selectLockedCells="1" selectUnlockedCells="1"/>
  <mergeCells count="88">
    <mergeCell ref="N27:N28"/>
    <mergeCell ref="N29:N31"/>
    <mergeCell ref="N39:N40"/>
    <mergeCell ref="N42:N44"/>
    <mergeCell ref="N54:N55"/>
    <mergeCell ref="N4:N5"/>
    <mergeCell ref="N6:N7"/>
    <mergeCell ref="N8:N10"/>
    <mergeCell ref="N11:N12"/>
    <mergeCell ref="N15:N16"/>
    <mergeCell ref="N25:N26"/>
    <mergeCell ref="M4:M5"/>
    <mergeCell ref="L4:L5"/>
    <mergeCell ref="L25:L26"/>
    <mergeCell ref="M25:M26"/>
    <mergeCell ref="L39:L40"/>
    <mergeCell ref="M39:M40"/>
    <mergeCell ref="M8:M10"/>
    <mergeCell ref="M11:M12"/>
    <mergeCell ref="L15:L16"/>
    <mergeCell ref="L27:L28"/>
    <mergeCell ref="M6:M7"/>
    <mergeCell ref="C4:I5"/>
    <mergeCell ref="C25:I26"/>
    <mergeCell ref="C39:I40"/>
    <mergeCell ref="K27:K28"/>
    <mergeCell ref="J15:J16"/>
    <mergeCell ref="C17:I17"/>
    <mergeCell ref="C33:I33"/>
    <mergeCell ref="K15:K16"/>
    <mergeCell ref="B56:I56"/>
    <mergeCell ref="B54:B55"/>
    <mergeCell ref="C53:I53"/>
    <mergeCell ref="J54:J55"/>
    <mergeCell ref="L42:L44"/>
    <mergeCell ref="K42:K44"/>
    <mergeCell ref="C45:I45"/>
    <mergeCell ref="C46:I46"/>
    <mergeCell ref="C47:I47"/>
    <mergeCell ref="B42:B44"/>
    <mergeCell ref="B29:B31"/>
    <mergeCell ref="B48:B51"/>
    <mergeCell ref="C54:I55"/>
    <mergeCell ref="L54:L55"/>
    <mergeCell ref="L48:L50"/>
    <mergeCell ref="C52:I52"/>
    <mergeCell ref="L29:L31"/>
    <mergeCell ref="K29:K31"/>
    <mergeCell ref="B6:B7"/>
    <mergeCell ref="B8:B10"/>
    <mergeCell ref="C15:I16"/>
    <mergeCell ref="L6:L7"/>
    <mergeCell ref="L11:L12"/>
    <mergeCell ref="L8:L10"/>
    <mergeCell ref="J11:J12"/>
    <mergeCell ref="L13:L14"/>
    <mergeCell ref="K8:K10"/>
    <mergeCell ref="K11:K12"/>
    <mergeCell ref="M27:M28"/>
    <mergeCell ref="M29:M31"/>
    <mergeCell ref="C6:I7"/>
    <mergeCell ref="C8:I10"/>
    <mergeCell ref="C11:I14"/>
    <mergeCell ref="D2:M2"/>
    <mergeCell ref="K6:K7"/>
    <mergeCell ref="J27:J28"/>
    <mergeCell ref="M15:M16"/>
    <mergeCell ref="D22:M23"/>
    <mergeCell ref="B27:B28"/>
    <mergeCell ref="C35:I35"/>
    <mergeCell ref="J29:J31"/>
    <mergeCell ref="C32:I32"/>
    <mergeCell ref="J6:J7"/>
    <mergeCell ref="J8:J10"/>
    <mergeCell ref="B18:I18"/>
    <mergeCell ref="B15:B16"/>
    <mergeCell ref="C34:I34"/>
    <mergeCell ref="B11:B14"/>
    <mergeCell ref="M54:M55"/>
    <mergeCell ref="J42:J44"/>
    <mergeCell ref="C41:I41"/>
    <mergeCell ref="C42:I44"/>
    <mergeCell ref="C27:I28"/>
    <mergeCell ref="C48:I51"/>
    <mergeCell ref="C29:I31"/>
    <mergeCell ref="K54:K55"/>
    <mergeCell ref="B36:I36"/>
    <mergeCell ref="M42:M44"/>
  </mergeCells>
  <phoneticPr fontId="0" type="noConversion"/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investicije</vt:lpstr>
      <vt:lpstr>kapitalne pomoći</vt:lpstr>
      <vt:lpstr>Struktura financiranja</vt:lpstr>
      <vt:lpstr>'Struktura financiranja'!Podrucje_ispisa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Gorički</dc:creator>
  <cp:lastModifiedBy>Zoran Gumbas</cp:lastModifiedBy>
  <cp:lastPrinted>2021-11-09T13:02:45Z</cp:lastPrinted>
  <dcterms:created xsi:type="dcterms:W3CDTF">2012-07-02T05:55:25Z</dcterms:created>
  <dcterms:modified xsi:type="dcterms:W3CDTF">2021-11-24T06:54:07Z</dcterms:modified>
</cp:coreProperties>
</file>