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uzimanja\Svjetlana\21.12\Proracun 2017\"/>
    </mc:Choice>
  </mc:AlternateContent>
  <bookViews>
    <workbookView xWindow="0" yWindow="0" windowWidth="24120" windowHeight="11385"/>
  </bookViews>
  <sheets>
    <sheet name="investicije" sheetId="1" r:id="rId1"/>
    <sheet name="kapitalne pomoći" sheetId="2" r:id="rId2"/>
    <sheet name="Struktura financiranja" sheetId="3" r:id="rId3"/>
  </sheets>
  <calcPr calcId="152511"/>
</workbook>
</file>

<file path=xl/calcChain.xml><?xml version="1.0" encoding="utf-8"?>
<calcChain xmlns="http://schemas.openxmlformats.org/spreadsheetml/2006/main">
  <c r="N61" i="3" l="1"/>
  <c r="M61" i="3"/>
  <c r="N43" i="3"/>
  <c r="M43" i="3"/>
  <c r="N21" i="3"/>
  <c r="M21" i="3"/>
  <c r="N11" i="2"/>
  <c r="M11" i="2"/>
  <c r="N8" i="2"/>
  <c r="M8" i="2"/>
  <c r="N5" i="2"/>
  <c r="N19" i="2" s="1"/>
  <c r="M5" i="2"/>
  <c r="M19" i="2" s="1"/>
  <c r="N16" i="1"/>
  <c r="M16" i="1"/>
  <c r="N21" i="1"/>
  <c r="M21" i="1"/>
  <c r="N13" i="1"/>
  <c r="N38" i="1" s="1"/>
  <c r="N39" i="1" s="1"/>
  <c r="M13" i="1"/>
  <c r="M38" i="1" s="1"/>
  <c r="M39" i="1" s="1"/>
  <c r="N7" i="1"/>
  <c r="M7" i="1"/>
  <c r="N35" i="1"/>
  <c r="M35" i="1"/>
  <c r="N32" i="1"/>
  <c r="M32" i="1"/>
  <c r="N29" i="1"/>
  <c r="M29" i="1"/>
  <c r="L21" i="3"/>
  <c r="L5" i="2"/>
  <c r="L48" i="3"/>
  <c r="L35" i="1"/>
  <c r="L32" i="1"/>
  <c r="L21" i="1"/>
  <c r="L16" i="1"/>
  <c r="L7" i="1"/>
  <c r="L57" i="3"/>
  <c r="L13" i="1"/>
  <c r="K7" i="3"/>
  <c r="K21" i="3" s="1"/>
  <c r="L29" i="1"/>
  <c r="L17" i="2"/>
  <c r="L59" i="3"/>
  <c r="L11" i="2"/>
  <c r="L52" i="3"/>
  <c r="L8" i="2"/>
  <c r="L49" i="3" s="1"/>
  <c r="L61" i="3" s="1"/>
  <c r="K9" i="3"/>
  <c r="K19" i="3"/>
  <c r="K17" i="3"/>
  <c r="K13" i="3"/>
  <c r="K8" i="2"/>
  <c r="K49" i="3"/>
  <c r="K17" i="2"/>
  <c r="K59" i="3"/>
  <c r="K15" i="2"/>
  <c r="K57" i="3"/>
  <c r="K11" i="2"/>
  <c r="K19" i="2" s="1"/>
  <c r="K5" i="2"/>
  <c r="K35" i="1"/>
  <c r="K39" i="3" s="1"/>
  <c r="K32" i="1"/>
  <c r="K35" i="3" s="1"/>
  <c r="K29" i="1"/>
  <c r="K27" i="1"/>
  <c r="K25" i="1"/>
  <c r="K21" i="1"/>
  <c r="K16" i="1"/>
  <c r="K32" i="3" s="1"/>
  <c r="K13" i="1"/>
  <c r="K38" i="1" s="1"/>
  <c r="K7" i="1"/>
  <c r="J7" i="3"/>
  <c r="J17" i="3"/>
  <c r="J25" i="1"/>
  <c r="J13" i="3"/>
  <c r="J19" i="3"/>
  <c r="J9" i="3"/>
  <c r="J21" i="3" s="1"/>
  <c r="J8" i="2"/>
  <c r="J49" i="3"/>
  <c r="J55" i="3"/>
  <c r="J32" i="1"/>
  <c r="J35" i="1"/>
  <c r="J39" i="3" s="1"/>
  <c r="J27" i="1"/>
  <c r="J32" i="3" s="1"/>
  <c r="J21" i="1"/>
  <c r="J16" i="1"/>
  <c r="J13" i="1"/>
  <c r="J30" i="3" s="1"/>
  <c r="J7" i="1"/>
  <c r="J17" i="2"/>
  <c r="J59" i="3"/>
  <c r="J15" i="2"/>
  <c r="J57" i="3"/>
  <c r="J11" i="2"/>
  <c r="K52" i="3" s="1"/>
  <c r="J5" i="2"/>
  <c r="K48" i="3" s="1"/>
  <c r="K61" i="3" s="1"/>
  <c r="J48" i="3"/>
  <c r="J29" i="1"/>
  <c r="J35" i="3"/>
  <c r="L21" i="2"/>
  <c r="L43" i="3"/>
  <c r="K30" i="3"/>
  <c r="J19" i="2"/>
  <c r="J43" i="3" l="1"/>
  <c r="K21" i="2"/>
  <c r="K43" i="3"/>
  <c r="J38" i="1"/>
  <c r="J21" i="2" s="1"/>
  <c r="J52" i="3"/>
  <c r="J61" i="3" s="1"/>
  <c r="K39" i="1" l="1"/>
</calcChain>
</file>

<file path=xl/comments1.xml><?xml version="1.0" encoding="utf-8"?>
<comments xmlns="http://schemas.openxmlformats.org/spreadsheetml/2006/main">
  <authors>
    <author>Igor</author>
  </authors>
  <commentLis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Igor: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<sst xmlns="http://schemas.openxmlformats.org/spreadsheetml/2006/main" count="144" uniqueCount="80">
  <si>
    <t>REPUBLIKA HRVATSKA</t>
  </si>
  <si>
    <t>Krapinsko-zagorska županija</t>
  </si>
  <si>
    <t>Županijska skupština</t>
  </si>
  <si>
    <t>O P I S</t>
  </si>
  <si>
    <t>1.</t>
  </si>
  <si>
    <t>- decentralizirana sredstva</t>
  </si>
  <si>
    <t>2.</t>
  </si>
  <si>
    <t>DODATNA ULAGANJA U ZDRAVSTVU (građevinski objekti)</t>
  </si>
  <si>
    <t>3.</t>
  </si>
  <si>
    <t>- sredstva JLS</t>
  </si>
  <si>
    <t>4.</t>
  </si>
  <si>
    <t>5.</t>
  </si>
  <si>
    <t>6.</t>
  </si>
  <si>
    <t>7.</t>
  </si>
  <si>
    <t>OPREMA - VRTIĆ I MALA ŠKOLA</t>
  </si>
  <si>
    <t>8.</t>
  </si>
  <si>
    <t>OPREMA KZŽ</t>
  </si>
  <si>
    <t>DODATNA ULAGANJA KZŽ (građevinski objekti)</t>
  </si>
  <si>
    <t>OPREMA ZA J.U. ZA UPRAV. ZAŠ. PRIR. VRIJ. NA PODR. KZŽ</t>
  </si>
  <si>
    <t>UKUPNO INVESTICIJE</t>
  </si>
  <si>
    <t>- Fond za zaštitu okoliša i energetsku učinkovitost</t>
  </si>
  <si>
    <t>KAPITALNE POMOĆI I DONACIJE U ŠKOLSTVU</t>
  </si>
  <si>
    <t>KAPITALNE POMOĆI I DONACIJE U KULTURI</t>
  </si>
  <si>
    <t>UKUPNO KAPITALNE POMOĆI I DONACIJE</t>
  </si>
  <si>
    <t>br.</t>
  </si>
  <si>
    <t xml:space="preserve">Red. </t>
  </si>
  <si>
    <t>PLAN</t>
  </si>
  <si>
    <t>DECENTRALIZIRANA SREDSTVA</t>
  </si>
  <si>
    <t>SREDSTVA FZOEU-a</t>
  </si>
  <si>
    <t>SREDSTVA JEDINICA LOKALNE SAMOUPRAVE</t>
  </si>
  <si>
    <t>SREDSTVA DRŽAVNOG PRORAČUNA</t>
  </si>
  <si>
    <t>KOMUNALNA INFRASTRUKTURA</t>
  </si>
  <si>
    <t>ZAŠTITA OKOLIŠA</t>
  </si>
  <si>
    <t>KULTURA</t>
  </si>
  <si>
    <t xml:space="preserve">PLAN </t>
  </si>
  <si>
    <t>STRUKTURA IZVORA FINANCIRANJA</t>
  </si>
  <si>
    <t>UKUPNO KAPITALNE POMOĆI,  DONACIJE I INVESTICIJE</t>
  </si>
  <si>
    <t xml:space="preserve">ZDRAVSTVO </t>
  </si>
  <si>
    <t>SREDSTVA ZA RAD UPRAVNIH TIJELA</t>
  </si>
  <si>
    <t>I IZMJENA PLANA</t>
  </si>
  <si>
    <t>- decentralizirana sredstva - prijevozna sredstva</t>
  </si>
  <si>
    <t>KAPITALNE POMOĆI  I DONACIJE U GOSPODARSTVU I PROMETU</t>
  </si>
  <si>
    <t>RAZLIKA (investicija tekuće godine u odnosu na prethodu)</t>
  </si>
  <si>
    <t xml:space="preserve"> - decentralizirana sredstva - osnovne škole</t>
  </si>
  <si>
    <t xml:space="preserve"> - decentralizirana sredstva - ulaganje u ostalu opremu, knjige </t>
  </si>
  <si>
    <t xml:space="preserve">IZGRADNJA, ADAPT. I DOGR. ŠKOLSKIH OBJEKATA - O.Š. </t>
  </si>
  <si>
    <t>OPREMA ZA ŠKOLE I ULAG. U RAČ. PROGRAME, POMAGALA</t>
  </si>
  <si>
    <t>IZGRADNJA, ADAPT. I DOGR. ŠKOLSKIH OBJEKATA - S.Š.</t>
  </si>
  <si>
    <t>RAZLIKA (kapitalne pomoći tekuće godine u odnosu na prethodnu)</t>
  </si>
  <si>
    <t>- opći prihodi i primici (vlastita sredstva)</t>
  </si>
  <si>
    <t xml:space="preserve"> - opći prihodi i primici-vlastita sredstva (poduzetnički inkubator, adaptacija zgrade)</t>
  </si>
  <si>
    <t>- opći prihodi i primici-vlastita sredstva (prijevozna sredstva u cestovnom prometu)</t>
  </si>
  <si>
    <t>PROJEKCIJA 2018.</t>
  </si>
  <si>
    <t xml:space="preserve">R. br. </t>
  </si>
  <si>
    <t>PLAN 2017.</t>
  </si>
  <si>
    <t>PROJEKCIJA 2019.</t>
  </si>
  <si>
    <t xml:space="preserve">PLAN  RAZVOJNIH PROGRAMA - INVESTICIJE </t>
  </si>
  <si>
    <t>OPREMA ZA ZDRAVSTVO I PRIJEVOZNA SREDSTVA</t>
  </si>
  <si>
    <t>- decentralizirana sredstva - medicinska, laboratorijska i ostala oprema</t>
  </si>
  <si>
    <t>- EU sredstva (prijenos preko nadležnog ministarstva)</t>
  </si>
  <si>
    <t xml:space="preserve"> - decentralizirana sredstva - srednje škole </t>
  </si>
  <si>
    <t xml:space="preserve"> PLAN RAZVOJNIH PROGRAMA - KAPITALNE POMOĆI I DONACIJE  </t>
  </si>
  <si>
    <t>PRORAČUN 2017. GODINE</t>
  </si>
  <si>
    <t>9.</t>
  </si>
  <si>
    <t>- sredstva Državnog proračuna (OŠ Kr. T.)</t>
  </si>
  <si>
    <t>- opći prihodi i primici-vlastita sredstva (oprema, strojevi, uređaji, prava, programi)</t>
  </si>
  <si>
    <t>- EU sredstva (prijenos preko nadležnog ministarstva) (poduzetnički inkubator)</t>
  </si>
  <si>
    <t>- opći prihodi i primici-vlastita sredstva (oprema)</t>
  </si>
  <si>
    <t>- opći prihodi i primici-vlastita sredstva (objekti u okviru projekta "Putevi orhideja")</t>
  </si>
  <si>
    <t>KAPITALNE POMOĆI - KOMUN. INFRASTR.-VODOOPSKRBA</t>
  </si>
  <si>
    <t>- sredstva Državnog proračuna</t>
  </si>
  <si>
    <t>OPĆI PRIHODI I PRIMICI (vlastita sredstva)</t>
  </si>
  <si>
    <t>EU SREDSTVA (pprijenos preko nadležnog ministarstva)</t>
  </si>
  <si>
    <t>OBRAZOVANJE (ŠKOLE)</t>
  </si>
  <si>
    <t>POSLOVNO-TEHNOLOŠKI INKUBATOR</t>
  </si>
  <si>
    <t>PRORAČUNSKI KORISNICI (J.U.)</t>
  </si>
  <si>
    <t>GOSPODARSTVO I PROMET</t>
  </si>
  <si>
    <t>- sredstava Državnog proračuna</t>
  </si>
  <si>
    <t>SVEUKUPNO INVESTICIJE I KAPITALNE POMOĆI I DONACIJE</t>
  </si>
  <si>
    <t>KAPITALNE POMOĆI - ZAŠTITA OKOLIŠA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</si>
</sst>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4" x14ac:knownFonts="1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2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3" borderId="0" xfId="0" applyFont="1" applyFill="1"/>
    <xf numFmtId="0" fontId="6" fillId="0" borderId="0" xfId="0" applyFont="1" applyBorder="1" applyAlignment="1">
      <alignment horizontal="center"/>
    </xf>
    <xf numFmtId="43" fontId="0" fillId="0" borderId="0" xfId="0" applyNumberFormat="1"/>
    <xf numFmtId="164" fontId="1" fillId="0" borderId="0" xfId="1" applyNumberFormat="1"/>
    <xf numFmtId="43" fontId="7" fillId="0" borderId="0" xfId="0" applyNumberFormat="1" applyFont="1"/>
    <xf numFmtId="0" fontId="11" fillId="0" borderId="0" xfId="0" applyFont="1"/>
    <xf numFmtId="3" fontId="3" fillId="0" borderId="2" xfId="0" applyNumberFormat="1" applyFont="1" applyBorder="1" applyAlignment="1">
      <alignment horizontal="right" vertical="center"/>
    </xf>
    <xf numFmtId="16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3" fontId="5" fillId="2" borderId="5" xfId="1" applyFont="1" applyFill="1" applyBorder="1" applyAlignment="1">
      <alignment horizontal="right" vertical="distributed"/>
    </xf>
    <xf numFmtId="43" fontId="3" fillId="2" borderId="6" xfId="1" applyFont="1" applyFill="1" applyBorder="1" applyAlignment="1">
      <alignment horizontal="right" vertical="distributed"/>
    </xf>
    <xf numFmtId="43" fontId="5" fillId="0" borderId="6" xfId="1" applyFont="1" applyBorder="1" applyAlignment="1">
      <alignment horizontal="right" vertical="distributed"/>
    </xf>
    <xf numFmtId="43" fontId="3" fillId="0" borderId="6" xfId="1" applyFont="1" applyBorder="1" applyAlignment="1">
      <alignment horizontal="right" vertical="distributed"/>
    </xf>
    <xf numFmtId="0" fontId="5" fillId="0" borderId="0" xfId="0" applyFont="1"/>
    <xf numFmtId="3" fontId="5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2" fillId="0" borderId="0" xfId="0" applyFont="1"/>
    <xf numFmtId="0" fontId="3" fillId="0" borderId="0" xfId="0" applyFont="1" applyBorder="1" applyAlignment="1">
      <alignment horizontal="right" vertical="center"/>
    </xf>
    <xf numFmtId="3" fontId="12" fillId="0" borderId="0" xfId="0" applyNumberFormat="1" applyFont="1"/>
    <xf numFmtId="43" fontId="5" fillId="0" borderId="7" xfId="1" applyFont="1" applyBorder="1" applyAlignment="1">
      <alignment horizontal="center" vertical="justify"/>
    </xf>
    <xf numFmtId="43" fontId="3" fillId="0" borderId="8" xfId="1" applyFont="1" applyBorder="1" applyAlignment="1">
      <alignment horizontal="right" vertical="distributed"/>
    </xf>
    <xf numFmtId="3" fontId="5" fillId="4" borderId="9" xfId="0" applyNumberFormat="1" applyFont="1" applyFill="1" applyBorder="1" applyAlignment="1">
      <alignment horizontal="right" vertical="center"/>
    </xf>
    <xf numFmtId="4" fontId="5" fillId="5" borderId="10" xfId="0" applyNumberFormat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3" fontId="3" fillId="3" borderId="2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5" fillId="5" borderId="16" xfId="0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justify"/>
    </xf>
    <xf numFmtId="49" fontId="5" fillId="5" borderId="17" xfId="0" applyNumberFormat="1" applyFont="1" applyFill="1" applyBorder="1" applyAlignment="1">
      <alignment vertical="center"/>
    </xf>
    <xf numFmtId="49" fontId="13" fillId="5" borderId="10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3" fillId="3" borderId="5" xfId="0" applyFont="1" applyFill="1" applyBorder="1"/>
    <xf numFmtId="0" fontId="3" fillId="3" borderId="1" xfId="0" applyFont="1" applyFill="1" applyBorder="1"/>
    <xf numFmtId="43" fontId="3" fillId="7" borderId="10" xfId="1" applyFont="1" applyFill="1" applyBorder="1" applyAlignment="1">
      <alignment horizontal="right" vertical="distributed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164" fontId="5" fillId="4" borderId="6" xfId="1" applyNumberFormat="1" applyFont="1" applyFill="1" applyBorder="1" applyAlignment="1">
      <alignment horizontal="right" vertical="justify"/>
    </xf>
    <xf numFmtId="43" fontId="5" fillId="4" borderId="25" xfId="1" applyFont="1" applyFill="1" applyBorder="1" applyAlignment="1">
      <alignment horizontal="center" vertical="center"/>
    </xf>
    <xf numFmtId="164" fontId="5" fillId="4" borderId="26" xfId="1" applyNumberFormat="1" applyFont="1" applyFill="1" applyBorder="1" applyAlignment="1">
      <alignment vertical="center"/>
    </xf>
    <xf numFmtId="4" fontId="5" fillId="2" borderId="5" xfId="1" applyNumberFormat="1" applyFont="1" applyFill="1" applyBorder="1" applyAlignment="1">
      <alignment horizontal="right" vertical="distributed"/>
    </xf>
    <xf numFmtId="4" fontId="3" fillId="2" borderId="4" xfId="1" applyNumberFormat="1" applyFont="1" applyFill="1" applyBorder="1" applyAlignment="1">
      <alignment horizontal="right" vertical="center"/>
    </xf>
    <xf numFmtId="4" fontId="3" fillId="2" borderId="9" xfId="1" applyNumberFormat="1" applyFont="1" applyFill="1" applyBorder="1" applyAlignment="1">
      <alignment horizontal="right" vertical="center"/>
    </xf>
    <xf numFmtId="4" fontId="3" fillId="2" borderId="6" xfId="1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distributed"/>
    </xf>
    <xf numFmtId="4" fontId="3" fillId="0" borderId="6" xfId="1" applyNumberFormat="1" applyFont="1" applyBorder="1" applyAlignment="1">
      <alignment horizontal="right" vertical="center"/>
    </xf>
    <xf numFmtId="4" fontId="3" fillId="0" borderId="2" xfId="1" applyNumberFormat="1" applyFont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center"/>
    </xf>
    <xf numFmtId="4" fontId="5" fillId="0" borderId="2" xfId="1" applyNumberFormat="1" applyFont="1" applyBorder="1" applyAlignment="1">
      <alignment horizontal="right" vertical="center"/>
    </xf>
    <xf numFmtId="4" fontId="3" fillId="0" borderId="8" xfId="1" applyNumberFormat="1" applyFont="1" applyBorder="1" applyAlignment="1">
      <alignment horizontal="right" vertical="center"/>
    </xf>
    <xf numFmtId="4" fontId="3" fillId="0" borderId="15" xfId="1" applyNumberFormat="1" applyFont="1" applyBorder="1" applyAlignment="1">
      <alignment horizontal="right" vertical="center"/>
    </xf>
    <xf numFmtId="4" fontId="5" fillId="7" borderId="10" xfId="1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5" fillId="4" borderId="26" xfId="1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 vertical="center"/>
    </xf>
    <xf numFmtId="4" fontId="5" fillId="2" borderId="28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right" vertical="center"/>
    </xf>
    <xf numFmtId="4" fontId="5" fillId="0" borderId="7" xfId="1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justify"/>
    </xf>
    <xf numFmtId="4" fontId="13" fillId="0" borderId="7" xfId="1" applyNumberFormat="1" applyFont="1" applyBorder="1" applyAlignment="1">
      <alignment horizontal="right" vertical="center"/>
    </xf>
    <xf numFmtId="4" fontId="5" fillId="4" borderId="25" xfId="1" applyNumberFormat="1" applyFont="1" applyFill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/>
    </xf>
    <xf numFmtId="4" fontId="5" fillId="3" borderId="2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5" fillId="5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/>
    </xf>
    <xf numFmtId="3" fontId="5" fillId="3" borderId="6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5" fillId="5" borderId="10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0" fontId="5" fillId="4" borderId="30" xfId="0" applyFont="1" applyFill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/>
    </xf>
    <xf numFmtId="4" fontId="5" fillId="3" borderId="32" xfId="0" applyNumberFormat="1" applyFont="1" applyFill="1" applyBorder="1" applyAlignment="1">
      <alignment horizontal="right" vertical="center"/>
    </xf>
    <xf numFmtId="4" fontId="3" fillId="3" borderId="32" xfId="0" applyNumberFormat="1" applyFont="1" applyFill="1" applyBorder="1" applyAlignment="1">
      <alignment horizontal="right" vertical="center"/>
    </xf>
    <xf numFmtId="4" fontId="3" fillId="3" borderId="33" xfId="0" applyNumberFormat="1" applyFont="1" applyFill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5" fillId="5" borderId="35" xfId="0" applyNumberFormat="1" applyFont="1" applyFill="1" applyBorder="1" applyAlignment="1">
      <alignment horizontal="right" vertical="center"/>
    </xf>
    <xf numFmtId="4" fontId="5" fillId="4" borderId="36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justify"/>
    </xf>
    <xf numFmtId="43" fontId="5" fillId="2" borderId="29" xfId="1" applyFont="1" applyFill="1" applyBorder="1" applyAlignment="1">
      <alignment horizontal="right" vertical="distributed"/>
    </xf>
    <xf numFmtId="0" fontId="5" fillId="6" borderId="30" xfId="0" applyFont="1" applyFill="1" applyBorder="1" applyAlignment="1">
      <alignment horizontal="center" vertical="justify"/>
    </xf>
    <xf numFmtId="4" fontId="5" fillId="2" borderId="37" xfId="1" applyNumberFormat="1" applyFont="1" applyFill="1" applyBorder="1" applyAlignment="1">
      <alignment horizontal="right" vertical="distributed"/>
    </xf>
    <xf numFmtId="4" fontId="3" fillId="2" borderId="38" xfId="1" applyNumberFormat="1" applyFont="1" applyFill="1" applyBorder="1" applyAlignment="1">
      <alignment horizontal="right" vertical="distributed"/>
    </xf>
    <xf numFmtId="4" fontId="5" fillId="0" borderId="38" xfId="1" applyNumberFormat="1" applyFont="1" applyBorder="1" applyAlignment="1">
      <alignment horizontal="right" vertical="distributed"/>
    </xf>
    <xf numFmtId="4" fontId="3" fillId="0" borderId="38" xfId="1" applyNumberFormat="1" applyFont="1" applyBorder="1" applyAlignment="1">
      <alignment horizontal="right" vertical="distributed"/>
    </xf>
    <xf numFmtId="4" fontId="3" fillId="0" borderId="39" xfId="1" applyNumberFormat="1" applyFont="1" applyBorder="1" applyAlignment="1">
      <alignment horizontal="right" vertical="distributed"/>
    </xf>
    <xf numFmtId="4" fontId="5" fillId="7" borderId="40" xfId="1" applyNumberFormat="1" applyFont="1" applyFill="1" applyBorder="1" applyAlignment="1">
      <alignment horizontal="right" vertical="distributed"/>
    </xf>
    <xf numFmtId="4" fontId="5" fillId="5" borderId="40" xfId="0" applyNumberFormat="1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horizontal="right" vertical="center"/>
    </xf>
    <xf numFmtId="4" fontId="5" fillId="4" borderId="42" xfId="1" applyNumberFormat="1" applyFont="1" applyFill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4" fontId="5" fillId="0" borderId="43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4" fontId="5" fillId="4" borderId="32" xfId="0" applyNumberFormat="1" applyFont="1" applyFill="1" applyBorder="1" applyAlignment="1">
      <alignment horizontal="right" vertical="center"/>
    </xf>
    <xf numFmtId="43" fontId="5" fillId="0" borderId="45" xfId="1" applyFont="1" applyBorder="1" applyAlignment="1">
      <alignment horizontal="center" vertical="justify"/>
    </xf>
    <xf numFmtId="0" fontId="12" fillId="0" borderId="45" xfId="0" applyFont="1" applyBorder="1" applyAlignment="1">
      <alignment horizontal="center" vertical="justify"/>
    </xf>
    <xf numFmtId="43" fontId="13" fillId="0" borderId="45" xfId="1" applyFont="1" applyBorder="1" applyAlignment="1">
      <alignment horizontal="center" vertical="justify"/>
    </xf>
    <xf numFmtId="43" fontId="5" fillId="4" borderId="46" xfId="1" applyFont="1" applyFill="1" applyBorder="1" applyAlignment="1">
      <alignment horizontal="center" vertical="center"/>
    </xf>
    <xf numFmtId="4" fontId="5" fillId="4" borderId="47" xfId="1" applyNumberFormat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43" fontId="5" fillId="0" borderId="48" xfId="1" applyFont="1" applyBorder="1" applyAlignment="1">
      <alignment horizontal="center" vertical="justify"/>
    </xf>
    <xf numFmtId="43" fontId="5" fillId="0" borderId="49" xfId="1" applyFont="1" applyBorder="1" applyAlignment="1">
      <alignment horizontal="center" vertical="justify"/>
    </xf>
    <xf numFmtId="4" fontId="5" fillId="0" borderId="50" xfId="1" applyNumberFormat="1" applyFont="1" applyBorder="1" applyAlignment="1">
      <alignment horizontal="right" vertical="center"/>
    </xf>
    <xf numFmtId="4" fontId="5" fillId="0" borderId="48" xfId="1" applyNumberFormat="1" applyFont="1" applyBorder="1" applyAlignment="1">
      <alignment horizontal="right" vertical="center"/>
    </xf>
    <xf numFmtId="4" fontId="5" fillId="0" borderId="51" xfId="1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12" fillId="0" borderId="51" xfId="0" applyNumberFormat="1" applyFont="1" applyBorder="1" applyAlignment="1">
      <alignment horizontal="right" vertical="justify"/>
    </xf>
    <xf numFmtId="4" fontId="13" fillId="0" borderId="51" xfId="1" applyNumberFormat="1" applyFont="1" applyBorder="1" applyAlignment="1">
      <alignment horizontal="right" vertical="center"/>
    </xf>
    <xf numFmtId="4" fontId="5" fillId="2" borderId="14" xfId="1" applyNumberFormat="1" applyFont="1" applyFill="1" applyBorder="1" applyAlignment="1">
      <alignment horizontal="right" vertical="distributed"/>
    </xf>
    <xf numFmtId="4" fontId="5" fillId="0" borderId="2" xfId="1" applyNumberFormat="1" applyFont="1" applyBorder="1" applyAlignment="1">
      <alignment horizontal="right" vertical="distributed"/>
    </xf>
    <xf numFmtId="4" fontId="5" fillId="7" borderId="16" xfId="1" applyNumberFormat="1" applyFont="1" applyFill="1" applyBorder="1" applyAlignment="1">
      <alignment horizontal="right" vertical="center"/>
    </xf>
    <xf numFmtId="0" fontId="5" fillId="5" borderId="10" xfId="0" applyFont="1" applyFill="1" applyBorder="1" applyAlignment="1">
      <alignment vertical="center"/>
    </xf>
    <xf numFmtId="0" fontId="3" fillId="8" borderId="52" xfId="0" applyFont="1" applyFill="1" applyBorder="1" applyAlignment="1"/>
    <xf numFmtId="0" fontId="3" fillId="8" borderId="53" xfId="0" applyFont="1" applyFill="1" applyBorder="1" applyAlignment="1"/>
    <xf numFmtId="0" fontId="5" fillId="4" borderId="29" xfId="0" applyFont="1" applyFill="1" applyBorder="1" applyAlignment="1">
      <alignment vertical="center"/>
    </xf>
    <xf numFmtId="0" fontId="3" fillId="0" borderId="26" xfId="0" applyFont="1" applyBorder="1" applyAlignment="1"/>
    <xf numFmtId="0" fontId="3" fillId="0" borderId="54" xfId="0" applyFont="1" applyBorder="1" applyAlignment="1"/>
    <xf numFmtId="49" fontId="3" fillId="0" borderId="6" xfId="0" applyNumberFormat="1" applyFont="1" applyBorder="1" applyAlignment="1"/>
    <xf numFmtId="49" fontId="3" fillId="0" borderId="55" xfId="0" applyNumberFormat="1" applyFont="1" applyBorder="1" applyAlignment="1"/>
    <xf numFmtId="49" fontId="3" fillId="0" borderId="56" xfId="0" applyNumberFormat="1" applyFont="1" applyBorder="1" applyAlignment="1"/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49" fontId="3" fillId="0" borderId="1" xfId="0" applyNumberFormat="1" applyFont="1" applyBorder="1" applyAlignment="1"/>
    <xf numFmtId="49" fontId="3" fillId="0" borderId="6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56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4" borderId="5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55" xfId="0" applyFont="1" applyBorder="1" applyAlignment="1">
      <alignment horizontal="justify" vertical="center"/>
    </xf>
    <xf numFmtId="0" fontId="3" fillId="0" borderId="56" xfId="0" applyFont="1" applyBorder="1" applyAlignment="1">
      <alignment horizontal="justify" vertical="center"/>
    </xf>
    <xf numFmtId="49" fontId="5" fillId="7" borderId="10" xfId="0" applyNumberFormat="1" applyFont="1" applyFill="1" applyBorder="1" applyAlignment="1">
      <alignment vertical="center"/>
    </xf>
    <xf numFmtId="0" fontId="3" fillId="9" borderId="52" xfId="0" applyFont="1" applyFill="1" applyBorder="1" applyAlignment="1">
      <alignment vertical="center"/>
    </xf>
    <xf numFmtId="0" fontId="3" fillId="9" borderId="53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49" fontId="5" fillId="5" borderId="10" xfId="0" applyNumberFormat="1" applyFont="1" applyFill="1" applyBorder="1" applyAlignment="1">
      <alignment vertical="center"/>
    </xf>
    <xf numFmtId="0" fontId="3" fillId="8" borderId="52" xfId="0" applyFont="1" applyFill="1" applyBorder="1" applyAlignment="1">
      <alignment vertical="center"/>
    </xf>
    <xf numFmtId="0" fontId="3" fillId="8" borderId="53" xfId="0" applyFont="1" applyFill="1" applyBorder="1" applyAlignment="1">
      <alignment vertical="center"/>
    </xf>
    <xf numFmtId="49" fontId="5" fillId="4" borderId="29" xfId="0" applyNumberFormat="1" applyFont="1" applyFill="1" applyBorder="1" applyAlignment="1">
      <alignment horizontal="justify" vertical="center"/>
    </xf>
    <xf numFmtId="0" fontId="3" fillId="10" borderId="26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6" borderId="5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2" borderId="5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49" fontId="3" fillId="0" borderId="55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left"/>
    </xf>
    <xf numFmtId="4" fontId="5" fillId="0" borderId="7" xfId="1" applyNumberFormat="1" applyFont="1" applyBorder="1" applyAlignment="1">
      <alignment horizontal="right" vertical="center"/>
    </xf>
    <xf numFmtId="4" fontId="0" fillId="0" borderId="59" xfId="0" applyNumberForma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43" fontId="5" fillId="0" borderId="7" xfId="1" applyFont="1" applyBorder="1" applyAlignment="1">
      <alignment horizontal="center" vertical="justify"/>
    </xf>
    <xf numFmtId="0" fontId="3" fillId="0" borderId="48" xfId="0" applyFont="1" applyBorder="1" applyAlignment="1">
      <alignment vertical="distributed"/>
    </xf>
    <xf numFmtId="0" fontId="3" fillId="0" borderId="7" xfId="0" applyFont="1" applyBorder="1" applyAlignment="1">
      <alignment vertical="distributed"/>
    </xf>
    <xf numFmtId="0" fontId="3" fillId="0" borderId="60" xfId="0" applyFont="1" applyBorder="1" applyAlignment="1">
      <alignment vertical="distributed"/>
    </xf>
    <xf numFmtId="0" fontId="3" fillId="0" borderId="61" xfId="0" applyFont="1" applyBorder="1" applyAlignment="1">
      <alignment vertical="distributed"/>
    </xf>
    <xf numFmtId="0" fontId="3" fillId="0" borderId="62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63" xfId="0" applyFont="1" applyBorder="1" applyAlignment="1">
      <alignment vertical="distributed"/>
    </xf>
    <xf numFmtId="0" fontId="3" fillId="0" borderId="18" xfId="0" applyFont="1" applyBorder="1" applyAlignment="1">
      <alignment vertical="distributed"/>
    </xf>
    <xf numFmtId="0" fontId="3" fillId="0" borderId="8" xfId="0" applyFont="1" applyBorder="1" applyAlignment="1">
      <alignment vertical="distributed"/>
    </xf>
    <xf numFmtId="0" fontId="3" fillId="0" borderId="64" xfId="0" applyFont="1" applyBorder="1" applyAlignment="1">
      <alignment vertical="distributed"/>
    </xf>
    <xf numFmtId="0" fontId="3" fillId="0" borderId="65" xfId="0" applyFont="1" applyBorder="1" applyAlignment="1">
      <alignment vertical="distributed"/>
    </xf>
    <xf numFmtId="0" fontId="3" fillId="0" borderId="3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66" xfId="0" applyFont="1" applyBorder="1" applyAlignment="1">
      <alignment vertical="distributed"/>
    </xf>
    <xf numFmtId="4" fontId="5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0" fontId="3" fillId="10" borderId="67" xfId="0" applyFont="1" applyFill="1" applyBorder="1" applyAlignment="1">
      <alignment horizontal="center" vertical="center" wrapText="1"/>
    </xf>
    <xf numFmtId="0" fontId="3" fillId="10" borderId="68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vertical="distributed"/>
    </xf>
    <xf numFmtId="0" fontId="3" fillId="0" borderId="70" xfId="0" applyFont="1" applyBorder="1" applyAlignment="1">
      <alignment vertical="distributed"/>
    </xf>
    <xf numFmtId="0" fontId="3" fillId="0" borderId="71" xfId="0" applyFont="1" applyBorder="1" applyAlignment="1">
      <alignment vertical="distributed"/>
    </xf>
    <xf numFmtId="4" fontId="5" fillId="0" borderId="57" xfId="0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0" fillId="0" borderId="27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7" xfId="0" applyNumberForma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0" fontId="3" fillId="0" borderId="0" xfId="0" applyFont="1" applyAlignment="1"/>
    <xf numFmtId="3" fontId="5" fillId="0" borderId="21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54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9" fontId="3" fillId="2" borderId="2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3" fontId="5" fillId="0" borderId="6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64" fontId="5" fillId="0" borderId="21" xfId="1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right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4" fontId="5" fillId="0" borderId="72" xfId="0" applyNumberFormat="1" applyFont="1" applyBorder="1" applyAlignment="1">
      <alignment horizontal="right" vertical="center"/>
    </xf>
    <xf numFmtId="4" fontId="5" fillId="0" borderId="41" xfId="1" applyNumberFormat="1" applyFont="1" applyBorder="1" applyAlignment="1">
      <alignment horizontal="right" vertical="center"/>
    </xf>
    <xf numFmtId="4" fontId="3" fillId="0" borderId="73" xfId="0" applyNumberFormat="1" applyFont="1" applyBorder="1" applyAlignment="1">
      <alignment horizontal="right" vertical="center"/>
    </xf>
    <xf numFmtId="4" fontId="5" fillId="0" borderId="4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3" fontId="5" fillId="0" borderId="45" xfId="1" applyFont="1" applyBorder="1" applyAlignment="1">
      <alignment horizontal="center" vertical="justify"/>
    </xf>
    <xf numFmtId="43" fontId="5" fillId="0" borderId="75" xfId="1" applyFont="1" applyBorder="1" applyAlignment="1">
      <alignment horizontal="center" vertical="justify"/>
    </xf>
    <xf numFmtId="4" fontId="5" fillId="0" borderId="59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4" fontId="5" fillId="0" borderId="51" xfId="1" applyNumberFormat="1" applyFont="1" applyBorder="1" applyAlignment="1">
      <alignment horizontal="right" vertical="center"/>
    </xf>
    <xf numFmtId="4" fontId="5" fillId="0" borderId="74" xfId="1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5" fillId="4" borderId="25" xfId="0" applyFont="1" applyFill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43" fontId="5" fillId="0" borderId="59" xfId="1" applyFont="1" applyBorder="1" applyAlignment="1">
      <alignment horizontal="center" vertical="justify"/>
    </xf>
    <xf numFmtId="3" fontId="5" fillId="0" borderId="8" xfId="0" applyNumberFormat="1" applyFont="1" applyBorder="1" applyAlignment="1">
      <alignment vertical="center"/>
    </xf>
    <xf numFmtId="164" fontId="5" fillId="0" borderId="8" xfId="1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5" fillId="0" borderId="76" xfId="0" applyNumberFormat="1" applyFont="1" applyBorder="1" applyAlignment="1">
      <alignment horizontal="right" vertical="center"/>
    </xf>
    <xf numFmtId="4" fontId="3" fillId="0" borderId="77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/>
    </xf>
    <xf numFmtId="4" fontId="3" fillId="0" borderId="77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 vertical="center"/>
    </xf>
    <xf numFmtId="0" fontId="13" fillId="0" borderId="0" xfId="0" applyFont="1" applyAlignment="1"/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0" fillId="0" borderId="81" xfId="0" applyBorder="1" applyAlignment="1"/>
    <xf numFmtId="0" fontId="0" fillId="0" borderId="82" xfId="0" applyBorder="1" applyAlignment="1"/>
    <xf numFmtId="0" fontId="0" fillId="0" borderId="83" xfId="0" applyBorder="1" applyAlignment="1"/>
    <xf numFmtId="0" fontId="5" fillId="4" borderId="11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horizontal="right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zoomScale="75" zoomScaleNormal="75" workbookViewId="0">
      <selection activeCell="B4" sqref="B4:N4"/>
    </sheetView>
  </sheetViews>
  <sheetFormatPr defaultRowHeight="12.75" x14ac:dyDescent="0.2"/>
  <cols>
    <col min="1" max="1" width="4.140625" customWidth="1"/>
    <col min="2" max="2" width="6.140625" customWidth="1"/>
    <col min="9" max="9" width="17.42578125" customWidth="1"/>
    <col min="10" max="11" width="13.42578125" hidden="1" customWidth="1"/>
    <col min="12" max="12" width="19.7109375" customWidth="1"/>
    <col min="13" max="13" width="19.5703125" customWidth="1"/>
    <col min="14" max="14" width="19.85546875" customWidth="1"/>
  </cols>
  <sheetData>
    <row r="1" spans="2:14" ht="12.75" customHeight="1" x14ac:dyDescent="0.25">
      <c r="B1" s="180" t="s">
        <v>0</v>
      </c>
      <c r="C1" s="180"/>
      <c r="D1" s="180"/>
      <c r="E1" s="180"/>
      <c r="F1" s="4"/>
      <c r="G1" s="4"/>
      <c r="H1" s="4"/>
      <c r="I1" s="4"/>
      <c r="J1" s="4"/>
      <c r="K1" s="4"/>
      <c r="L1" s="4"/>
      <c r="M1" s="4"/>
      <c r="N1" s="4"/>
    </row>
    <row r="2" spans="2:14" ht="13.5" customHeight="1" x14ac:dyDescent="0.25">
      <c r="B2" s="180" t="s">
        <v>1</v>
      </c>
      <c r="C2" s="180"/>
      <c r="D2" s="180"/>
      <c r="E2" s="180"/>
      <c r="F2" s="4"/>
      <c r="G2" s="4"/>
      <c r="H2" s="4"/>
      <c r="I2" s="4"/>
      <c r="J2" s="4"/>
      <c r="K2" s="4"/>
      <c r="L2" s="4"/>
      <c r="M2" s="4"/>
      <c r="N2" s="4"/>
    </row>
    <row r="3" spans="2:14" ht="12.75" customHeight="1" x14ac:dyDescent="0.25">
      <c r="B3" s="180" t="s">
        <v>2</v>
      </c>
      <c r="C3" s="180"/>
      <c r="D3" s="180"/>
      <c r="E3" s="180"/>
      <c r="F3" s="4"/>
      <c r="G3" s="4"/>
      <c r="H3" s="4"/>
      <c r="I3" s="4"/>
      <c r="J3" s="4"/>
      <c r="K3" s="4"/>
      <c r="L3" s="4"/>
      <c r="M3" s="4"/>
      <c r="N3" s="4"/>
    </row>
    <row r="4" spans="2:14" ht="14.25" x14ac:dyDescent="0.2">
      <c r="B4" s="180" t="s">
        <v>56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.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 customHeight="1" thickBot="1" x14ac:dyDescent="0.25">
      <c r="B6" s="34" t="s">
        <v>53</v>
      </c>
      <c r="C6" s="181" t="s">
        <v>3</v>
      </c>
      <c r="D6" s="182"/>
      <c r="E6" s="182"/>
      <c r="F6" s="182"/>
      <c r="G6" s="182"/>
      <c r="H6" s="182"/>
      <c r="I6" s="183"/>
      <c r="J6" s="36" t="s">
        <v>34</v>
      </c>
      <c r="K6" s="35" t="s">
        <v>39</v>
      </c>
      <c r="L6" s="110" t="s">
        <v>54</v>
      </c>
      <c r="M6" s="34" t="s">
        <v>52</v>
      </c>
      <c r="N6" s="37" t="s">
        <v>55</v>
      </c>
    </row>
    <row r="7" spans="2:14" s="2" customFormat="1" ht="12.95" customHeight="1" thickTop="1" x14ac:dyDescent="0.2">
      <c r="B7" s="174" t="s">
        <v>4</v>
      </c>
      <c r="C7" s="172" t="s">
        <v>57</v>
      </c>
      <c r="D7" s="172"/>
      <c r="E7" s="172"/>
      <c r="F7" s="172"/>
      <c r="G7" s="172"/>
      <c r="H7" s="172"/>
      <c r="I7" s="172"/>
      <c r="J7" s="38">
        <f>J8</f>
        <v>5116504</v>
      </c>
      <c r="K7" s="101">
        <f>K8</f>
        <v>4112250</v>
      </c>
      <c r="L7" s="111">
        <f>SUM(L8:L12)</f>
        <v>8729092</v>
      </c>
      <c r="M7" s="93">
        <f>SUM(M8:M12)</f>
        <v>4068092</v>
      </c>
      <c r="N7" s="93">
        <f>SUM(N8:N12)</f>
        <v>3937092</v>
      </c>
    </row>
    <row r="8" spans="2:14" s="2" customFormat="1" ht="12.95" customHeight="1" x14ac:dyDescent="0.2">
      <c r="B8" s="169"/>
      <c r="C8" s="167" t="s">
        <v>58</v>
      </c>
      <c r="D8" s="167"/>
      <c r="E8" s="167"/>
      <c r="F8" s="167"/>
      <c r="G8" s="167"/>
      <c r="H8" s="167"/>
      <c r="I8" s="167"/>
      <c r="J8" s="14">
        <v>5116504</v>
      </c>
      <c r="K8" s="102">
        <v>4112250</v>
      </c>
      <c r="L8" s="112">
        <v>2556200</v>
      </c>
      <c r="M8" s="94">
        <v>2556200</v>
      </c>
      <c r="N8" s="94">
        <v>2556200</v>
      </c>
    </row>
    <row r="9" spans="2:14" s="2" customFormat="1" ht="12.95" customHeight="1" x14ac:dyDescent="0.2">
      <c r="B9" s="169"/>
      <c r="C9" s="167" t="s">
        <v>40</v>
      </c>
      <c r="D9" s="167"/>
      <c r="E9" s="167"/>
      <c r="F9" s="167"/>
      <c r="G9" s="167"/>
      <c r="H9" s="167"/>
      <c r="I9" s="167"/>
      <c r="J9" s="14">
        <v>0</v>
      </c>
      <c r="K9" s="102">
        <v>0</v>
      </c>
      <c r="L9" s="112">
        <v>1375000</v>
      </c>
      <c r="M9" s="94">
        <v>1375000</v>
      </c>
      <c r="N9" s="94">
        <v>1375000</v>
      </c>
    </row>
    <row r="10" spans="2:14" s="2" customFormat="1" ht="12.95" customHeight="1" x14ac:dyDescent="0.25">
      <c r="B10" s="169"/>
      <c r="C10" s="175" t="s">
        <v>49</v>
      </c>
      <c r="D10" s="175"/>
      <c r="E10" s="175"/>
      <c r="F10" s="175"/>
      <c r="G10" s="175"/>
      <c r="H10" s="175"/>
      <c r="I10" s="175"/>
      <c r="J10" s="14"/>
      <c r="K10" s="102"/>
      <c r="L10" s="112">
        <v>670000</v>
      </c>
      <c r="M10" s="94">
        <v>131000</v>
      </c>
      <c r="N10" s="94">
        <v>0</v>
      </c>
    </row>
    <row r="11" spans="2:14" s="2" customFormat="1" ht="12.95" customHeight="1" x14ac:dyDescent="0.25">
      <c r="B11" s="169"/>
      <c r="C11" s="163" t="s">
        <v>77</v>
      </c>
      <c r="D11" s="164"/>
      <c r="E11" s="164"/>
      <c r="F11" s="164"/>
      <c r="G11" s="164"/>
      <c r="H11" s="164"/>
      <c r="I11" s="165"/>
      <c r="J11" s="14"/>
      <c r="K11" s="102"/>
      <c r="L11" s="112">
        <v>5892</v>
      </c>
      <c r="M11" s="94">
        <v>5892</v>
      </c>
      <c r="N11" s="94">
        <v>5892</v>
      </c>
    </row>
    <row r="12" spans="2:14" s="2" customFormat="1" ht="12.95" customHeight="1" x14ac:dyDescent="0.2">
      <c r="B12" s="171"/>
      <c r="C12" s="167" t="s">
        <v>59</v>
      </c>
      <c r="D12" s="167"/>
      <c r="E12" s="167"/>
      <c r="F12" s="167"/>
      <c r="G12" s="167"/>
      <c r="H12" s="167"/>
      <c r="I12" s="167"/>
      <c r="J12" s="14">
        <v>0</v>
      </c>
      <c r="K12" s="102">
        <v>0</v>
      </c>
      <c r="L12" s="112">
        <v>4122000</v>
      </c>
      <c r="M12" s="94">
        <v>0</v>
      </c>
      <c r="N12" s="94">
        <v>0</v>
      </c>
    </row>
    <row r="13" spans="2:14" ht="12.95" customHeight="1" x14ac:dyDescent="0.2">
      <c r="B13" s="170" t="s">
        <v>6</v>
      </c>
      <c r="C13" s="166" t="s">
        <v>7</v>
      </c>
      <c r="D13" s="166"/>
      <c r="E13" s="166"/>
      <c r="F13" s="166"/>
      <c r="G13" s="166"/>
      <c r="H13" s="166"/>
      <c r="I13" s="166"/>
      <c r="J13" s="40">
        <f>J14+J15</f>
        <v>0</v>
      </c>
      <c r="K13" s="103">
        <f>K14+K15</f>
        <v>2303000</v>
      </c>
      <c r="L13" s="113">
        <f>L14+L15</f>
        <v>2724800</v>
      </c>
      <c r="M13" s="95">
        <f>M14+M15</f>
        <v>3782800</v>
      </c>
      <c r="N13" s="95">
        <f>N14+N15</f>
        <v>1833800</v>
      </c>
    </row>
    <row r="14" spans="2:14" ht="12.95" customHeight="1" x14ac:dyDescent="0.2">
      <c r="B14" s="170"/>
      <c r="C14" s="167" t="s">
        <v>5</v>
      </c>
      <c r="D14" s="167"/>
      <c r="E14" s="167"/>
      <c r="F14" s="167"/>
      <c r="G14" s="167"/>
      <c r="H14" s="167"/>
      <c r="I14" s="167"/>
      <c r="J14" s="14">
        <v>0</v>
      </c>
      <c r="K14" s="102">
        <v>2303000</v>
      </c>
      <c r="L14" s="112">
        <v>1833800</v>
      </c>
      <c r="M14" s="94">
        <v>1833800</v>
      </c>
      <c r="N14" s="94">
        <v>1833800</v>
      </c>
    </row>
    <row r="15" spans="2:14" ht="12.95" customHeight="1" x14ac:dyDescent="0.25">
      <c r="B15" s="170"/>
      <c r="C15" s="167" t="s">
        <v>59</v>
      </c>
      <c r="D15" s="167"/>
      <c r="E15" s="167"/>
      <c r="F15" s="167"/>
      <c r="G15" s="167"/>
      <c r="H15" s="167"/>
      <c r="I15" s="167"/>
      <c r="J15" s="41">
        <v>0</v>
      </c>
      <c r="K15" s="104">
        <v>0</v>
      </c>
      <c r="L15" s="114">
        <v>891000</v>
      </c>
      <c r="M15" s="96">
        <v>1949000</v>
      </c>
      <c r="N15" s="96">
        <v>0</v>
      </c>
    </row>
    <row r="16" spans="2:14" ht="12.95" customHeight="1" x14ac:dyDescent="0.2">
      <c r="B16" s="168" t="s">
        <v>8</v>
      </c>
      <c r="C16" s="166" t="s">
        <v>46</v>
      </c>
      <c r="D16" s="166"/>
      <c r="E16" s="166"/>
      <c r="F16" s="166"/>
      <c r="G16" s="166"/>
      <c r="H16" s="166"/>
      <c r="I16" s="166"/>
      <c r="J16" s="40">
        <f>J17+J18</f>
        <v>250183</v>
      </c>
      <c r="K16" s="105">
        <f>K17+K18</f>
        <v>103400</v>
      </c>
      <c r="L16" s="115">
        <f>L17+L18+L19+L20</f>
        <v>854152</v>
      </c>
      <c r="M16" s="97">
        <f>M17+M18+M19+M20</f>
        <v>854152</v>
      </c>
      <c r="N16" s="97">
        <f>N17+N18+N19+N20</f>
        <v>854152</v>
      </c>
    </row>
    <row r="17" spans="2:14" ht="12.95" customHeight="1" x14ac:dyDescent="0.2">
      <c r="B17" s="169"/>
      <c r="C17" s="173" t="s">
        <v>43</v>
      </c>
      <c r="D17" s="173"/>
      <c r="E17" s="173"/>
      <c r="F17" s="173"/>
      <c r="G17" s="173"/>
      <c r="H17" s="173"/>
      <c r="I17" s="173"/>
      <c r="J17" s="14">
        <v>115769</v>
      </c>
      <c r="K17" s="106">
        <v>97900</v>
      </c>
      <c r="L17" s="116">
        <v>442835</v>
      </c>
      <c r="M17" s="98">
        <v>442835</v>
      </c>
      <c r="N17" s="98">
        <v>442835</v>
      </c>
    </row>
    <row r="18" spans="2:14" ht="12.95" customHeight="1" x14ac:dyDescent="0.2">
      <c r="B18" s="169"/>
      <c r="C18" s="167" t="s">
        <v>60</v>
      </c>
      <c r="D18" s="167"/>
      <c r="E18" s="167"/>
      <c r="F18" s="167"/>
      <c r="G18" s="167"/>
      <c r="H18" s="167"/>
      <c r="I18" s="167"/>
      <c r="J18" s="14">
        <v>134414</v>
      </c>
      <c r="K18" s="106">
        <v>5500</v>
      </c>
      <c r="L18" s="116">
        <v>234207</v>
      </c>
      <c r="M18" s="98">
        <v>234207</v>
      </c>
      <c r="N18" s="98">
        <v>234207</v>
      </c>
    </row>
    <row r="19" spans="2:14" ht="12.95" customHeight="1" x14ac:dyDescent="0.2">
      <c r="B19" s="169"/>
      <c r="C19" s="167" t="s">
        <v>44</v>
      </c>
      <c r="D19" s="167"/>
      <c r="E19" s="167"/>
      <c r="F19" s="167"/>
      <c r="G19" s="167"/>
      <c r="H19" s="167"/>
      <c r="I19" s="167"/>
      <c r="J19" s="14"/>
      <c r="K19" s="106"/>
      <c r="L19" s="116">
        <v>87110</v>
      </c>
      <c r="M19" s="98">
        <v>87110</v>
      </c>
      <c r="N19" s="98">
        <v>87110</v>
      </c>
    </row>
    <row r="20" spans="2:14" ht="12.95" customHeight="1" x14ac:dyDescent="0.25">
      <c r="B20" s="171"/>
      <c r="C20" s="175" t="s">
        <v>49</v>
      </c>
      <c r="D20" s="175"/>
      <c r="E20" s="175"/>
      <c r="F20" s="175"/>
      <c r="G20" s="175"/>
      <c r="H20" s="175"/>
      <c r="I20" s="175"/>
      <c r="J20" s="4"/>
      <c r="K20" s="4"/>
      <c r="L20" s="117">
        <v>90000</v>
      </c>
      <c r="M20" s="98">
        <v>90000</v>
      </c>
      <c r="N20" s="98">
        <v>90000</v>
      </c>
    </row>
    <row r="21" spans="2:14" ht="12.95" customHeight="1" x14ac:dyDescent="0.2">
      <c r="B21" s="168" t="s">
        <v>10</v>
      </c>
      <c r="C21" s="166" t="s">
        <v>45</v>
      </c>
      <c r="D21" s="166"/>
      <c r="E21" s="166"/>
      <c r="F21" s="166"/>
      <c r="G21" s="166"/>
      <c r="H21" s="166"/>
      <c r="I21" s="166"/>
      <c r="J21" s="40" t="e">
        <f>J23+#REF!</f>
        <v>#REF!</v>
      </c>
      <c r="K21" s="103" t="e">
        <f>K23+#REF!</f>
        <v>#REF!</v>
      </c>
      <c r="L21" s="113">
        <f>SUM(L22:L24)</f>
        <v>24760999</v>
      </c>
      <c r="M21" s="95">
        <f>SUM(M22:M24)</f>
        <v>20784599</v>
      </c>
      <c r="N21" s="95">
        <f>SUM(N22:N24)</f>
        <v>3887699</v>
      </c>
    </row>
    <row r="22" spans="2:14" ht="12.95" customHeight="1" x14ac:dyDescent="0.2">
      <c r="B22" s="169"/>
      <c r="C22" s="176" t="s">
        <v>5</v>
      </c>
      <c r="D22" s="177"/>
      <c r="E22" s="177"/>
      <c r="F22" s="177"/>
      <c r="G22" s="177"/>
      <c r="H22" s="177"/>
      <c r="I22" s="178"/>
      <c r="J22" s="40"/>
      <c r="K22" s="103"/>
      <c r="L22" s="112">
        <v>3887699</v>
      </c>
      <c r="M22" s="94">
        <v>3887699</v>
      </c>
      <c r="N22" s="94">
        <v>3887699</v>
      </c>
    </row>
    <row r="23" spans="2:14" ht="12.95" customHeight="1" x14ac:dyDescent="0.2">
      <c r="B23" s="169"/>
      <c r="C23" s="167" t="s">
        <v>59</v>
      </c>
      <c r="D23" s="167"/>
      <c r="E23" s="167"/>
      <c r="F23" s="167"/>
      <c r="G23" s="167"/>
      <c r="H23" s="167"/>
      <c r="I23" s="167"/>
      <c r="J23" s="14">
        <v>3436829</v>
      </c>
      <c r="K23" s="102">
        <v>2774001</v>
      </c>
      <c r="L23" s="112">
        <v>3346300</v>
      </c>
      <c r="M23" s="94">
        <v>10165000</v>
      </c>
      <c r="N23" s="94">
        <v>0</v>
      </c>
    </row>
    <row r="24" spans="2:14" ht="12.95" customHeight="1" x14ac:dyDescent="0.25">
      <c r="B24" s="169"/>
      <c r="C24" s="175" t="s">
        <v>49</v>
      </c>
      <c r="D24" s="175"/>
      <c r="E24" s="175"/>
      <c r="F24" s="175"/>
      <c r="G24" s="175"/>
      <c r="H24" s="175"/>
      <c r="I24" s="175"/>
      <c r="J24" s="40"/>
      <c r="K24" s="103"/>
      <c r="L24" s="112">
        <v>17527000</v>
      </c>
      <c r="M24" s="94">
        <v>6731900</v>
      </c>
      <c r="N24" s="94">
        <v>0</v>
      </c>
    </row>
    <row r="25" spans="2:14" ht="12.95" customHeight="1" x14ac:dyDescent="0.2">
      <c r="B25" s="168" t="s">
        <v>11</v>
      </c>
      <c r="C25" s="166" t="s">
        <v>47</v>
      </c>
      <c r="D25" s="166"/>
      <c r="E25" s="166"/>
      <c r="F25" s="166"/>
      <c r="G25" s="166"/>
      <c r="H25" s="166"/>
      <c r="I25" s="166"/>
      <c r="J25" s="40" t="e">
        <f>J26+#REF!</f>
        <v>#REF!</v>
      </c>
      <c r="K25" s="103" t="e">
        <f>K26+#REF!</f>
        <v>#REF!</v>
      </c>
      <c r="L25" s="113">
        <v>650000</v>
      </c>
      <c r="M25" s="95">
        <v>650000</v>
      </c>
      <c r="N25" s="95">
        <v>650000</v>
      </c>
    </row>
    <row r="26" spans="2:14" ht="12.95" customHeight="1" x14ac:dyDescent="0.2">
      <c r="B26" s="169"/>
      <c r="C26" s="167" t="s">
        <v>5</v>
      </c>
      <c r="D26" s="167"/>
      <c r="E26" s="167"/>
      <c r="F26" s="167"/>
      <c r="G26" s="167"/>
      <c r="H26" s="167"/>
      <c r="I26" s="167"/>
      <c r="J26" s="14">
        <v>397692</v>
      </c>
      <c r="K26" s="102">
        <v>1333097</v>
      </c>
      <c r="L26" s="112">
        <v>650000</v>
      </c>
      <c r="M26" s="94">
        <v>650000</v>
      </c>
      <c r="N26" s="94">
        <v>650000</v>
      </c>
    </row>
    <row r="27" spans="2:14" ht="12.95" customHeight="1" x14ac:dyDescent="0.2">
      <c r="B27" s="170" t="s">
        <v>12</v>
      </c>
      <c r="C27" s="166" t="s">
        <v>14</v>
      </c>
      <c r="D27" s="166"/>
      <c r="E27" s="166"/>
      <c r="F27" s="166"/>
      <c r="G27" s="166"/>
      <c r="H27" s="166"/>
      <c r="I27" s="166"/>
      <c r="J27" s="40" t="e">
        <f>#REF!+J28</f>
        <v>#REF!</v>
      </c>
      <c r="K27" s="103" t="e">
        <f>#REF!+K28</f>
        <v>#REF!</v>
      </c>
      <c r="L27" s="113">
        <v>43000</v>
      </c>
      <c r="M27" s="95">
        <v>43000</v>
      </c>
      <c r="N27" s="95">
        <v>43000</v>
      </c>
    </row>
    <row r="28" spans="2:14" ht="12.95" customHeight="1" x14ac:dyDescent="0.25">
      <c r="B28" s="170"/>
      <c r="C28" s="175" t="s">
        <v>64</v>
      </c>
      <c r="D28" s="175"/>
      <c r="E28" s="175"/>
      <c r="F28" s="175"/>
      <c r="G28" s="175"/>
      <c r="H28" s="175"/>
      <c r="I28" s="175"/>
      <c r="J28" s="41">
        <v>47000</v>
      </c>
      <c r="K28" s="104">
        <v>43000</v>
      </c>
      <c r="L28" s="114">
        <v>43000</v>
      </c>
      <c r="M28" s="96">
        <v>43000</v>
      </c>
      <c r="N28" s="96">
        <v>43000</v>
      </c>
    </row>
    <row r="29" spans="2:14" ht="12.95" customHeight="1" x14ac:dyDescent="0.2">
      <c r="B29" s="168" t="s">
        <v>13</v>
      </c>
      <c r="C29" s="166" t="s">
        <v>16</v>
      </c>
      <c r="D29" s="166"/>
      <c r="E29" s="166"/>
      <c r="F29" s="166"/>
      <c r="G29" s="166"/>
      <c r="H29" s="166"/>
      <c r="I29" s="166"/>
      <c r="J29" s="40">
        <f>J30</f>
        <v>426600</v>
      </c>
      <c r="K29" s="103">
        <f>K30</f>
        <v>348882</v>
      </c>
      <c r="L29" s="113">
        <f>L30+L31</f>
        <v>547000</v>
      </c>
      <c r="M29" s="95">
        <f>M30+M31</f>
        <v>647000</v>
      </c>
      <c r="N29" s="95">
        <f>N30+N31</f>
        <v>647000</v>
      </c>
    </row>
    <row r="30" spans="2:14" ht="12.95" customHeight="1" x14ac:dyDescent="0.2">
      <c r="B30" s="169"/>
      <c r="C30" s="167" t="s">
        <v>65</v>
      </c>
      <c r="D30" s="167"/>
      <c r="E30" s="167"/>
      <c r="F30" s="167"/>
      <c r="G30" s="167"/>
      <c r="H30" s="167"/>
      <c r="I30" s="167"/>
      <c r="J30" s="42">
        <v>426600</v>
      </c>
      <c r="K30" s="106">
        <v>348882</v>
      </c>
      <c r="L30" s="116">
        <v>342000</v>
      </c>
      <c r="M30" s="98">
        <v>547000</v>
      </c>
      <c r="N30" s="98">
        <v>447000</v>
      </c>
    </row>
    <row r="31" spans="2:14" ht="12.95" customHeight="1" x14ac:dyDescent="0.2">
      <c r="B31" s="171"/>
      <c r="C31" s="167" t="s">
        <v>51</v>
      </c>
      <c r="D31" s="167"/>
      <c r="E31" s="167"/>
      <c r="F31" s="167"/>
      <c r="G31" s="167"/>
      <c r="H31" s="167"/>
      <c r="I31" s="167"/>
      <c r="J31" s="42">
        <v>0</v>
      </c>
      <c r="K31" s="106">
        <v>0</v>
      </c>
      <c r="L31" s="116">
        <v>205000</v>
      </c>
      <c r="M31" s="98">
        <v>100000</v>
      </c>
      <c r="N31" s="98">
        <v>200000</v>
      </c>
    </row>
    <row r="32" spans="2:14" ht="12.95" customHeight="1" x14ac:dyDescent="0.2">
      <c r="B32" s="168" t="s">
        <v>15</v>
      </c>
      <c r="C32" s="166" t="s">
        <v>17</v>
      </c>
      <c r="D32" s="166"/>
      <c r="E32" s="166"/>
      <c r="F32" s="166"/>
      <c r="G32" s="166"/>
      <c r="H32" s="166"/>
      <c r="I32" s="166"/>
      <c r="J32" s="40" t="e">
        <f>#REF!+#REF!+#REF!+J34</f>
        <v>#REF!</v>
      </c>
      <c r="K32" s="103" t="e">
        <f>#REF!+#REF!+#REF!+K34</f>
        <v>#REF!</v>
      </c>
      <c r="L32" s="113">
        <f>SUM(L33:L34)</f>
        <v>6088000</v>
      </c>
      <c r="M32" s="95">
        <f>SUM(M33:M34)</f>
        <v>13337000</v>
      </c>
      <c r="N32" s="95">
        <f>SUM(N33:N34)</f>
        <v>9962000</v>
      </c>
    </row>
    <row r="33" spans="2:16" ht="12.95" customHeight="1" x14ac:dyDescent="0.2">
      <c r="B33" s="169"/>
      <c r="C33" s="166" t="s">
        <v>50</v>
      </c>
      <c r="D33" s="166"/>
      <c r="E33" s="166"/>
      <c r="F33" s="166"/>
      <c r="G33" s="166"/>
      <c r="H33" s="166"/>
      <c r="I33" s="166"/>
      <c r="J33" s="42">
        <v>3954600</v>
      </c>
      <c r="K33" s="106">
        <v>2998000</v>
      </c>
      <c r="L33" s="116">
        <v>1870000</v>
      </c>
      <c r="M33" s="98">
        <v>4030000</v>
      </c>
      <c r="N33" s="98">
        <v>3487000</v>
      </c>
    </row>
    <row r="34" spans="2:16" ht="12.95" customHeight="1" x14ac:dyDescent="0.2">
      <c r="B34" s="169"/>
      <c r="C34" s="167" t="s">
        <v>66</v>
      </c>
      <c r="D34" s="167"/>
      <c r="E34" s="167"/>
      <c r="F34" s="167"/>
      <c r="G34" s="167"/>
      <c r="H34" s="167"/>
      <c r="I34" s="167"/>
      <c r="J34" s="42">
        <v>3954600</v>
      </c>
      <c r="K34" s="106">
        <v>2998000</v>
      </c>
      <c r="L34" s="116">
        <v>4218000</v>
      </c>
      <c r="M34" s="98">
        <v>9307000</v>
      </c>
      <c r="N34" s="98">
        <v>6475000</v>
      </c>
      <c r="P34" s="6"/>
    </row>
    <row r="35" spans="2:16" ht="12.95" customHeight="1" x14ac:dyDescent="0.2">
      <c r="B35" s="168" t="s">
        <v>63</v>
      </c>
      <c r="C35" s="166" t="s">
        <v>18</v>
      </c>
      <c r="D35" s="166"/>
      <c r="E35" s="166"/>
      <c r="F35" s="166"/>
      <c r="G35" s="166"/>
      <c r="H35" s="166"/>
      <c r="I35" s="166"/>
      <c r="J35" s="40">
        <f>J36</f>
        <v>88400</v>
      </c>
      <c r="K35" s="103">
        <f>K36</f>
        <v>31000</v>
      </c>
      <c r="L35" s="113">
        <f>SUM(L36:L37)</f>
        <v>213000</v>
      </c>
      <c r="M35" s="95">
        <f>SUM(M36:M37)</f>
        <v>213000</v>
      </c>
      <c r="N35" s="95">
        <f>SUM(N36:N37)</f>
        <v>213000</v>
      </c>
    </row>
    <row r="36" spans="2:16" ht="12.95" customHeight="1" x14ac:dyDescent="0.2">
      <c r="B36" s="169"/>
      <c r="C36" s="167" t="s">
        <v>67</v>
      </c>
      <c r="D36" s="167"/>
      <c r="E36" s="167"/>
      <c r="F36" s="167"/>
      <c r="G36" s="167"/>
      <c r="H36" s="167"/>
      <c r="I36" s="167"/>
      <c r="J36" s="14">
        <v>88400</v>
      </c>
      <c r="K36" s="102">
        <v>31000</v>
      </c>
      <c r="L36" s="112">
        <v>16000</v>
      </c>
      <c r="M36" s="94">
        <v>16000</v>
      </c>
      <c r="N36" s="94">
        <v>16000</v>
      </c>
    </row>
    <row r="37" spans="2:16" ht="12.95" customHeight="1" thickBot="1" x14ac:dyDescent="0.25">
      <c r="B37" s="169"/>
      <c r="C37" s="179" t="s">
        <v>68</v>
      </c>
      <c r="D37" s="179"/>
      <c r="E37" s="179"/>
      <c r="F37" s="179"/>
      <c r="G37" s="179"/>
      <c r="H37" s="179"/>
      <c r="I37" s="179"/>
      <c r="J37" s="43"/>
      <c r="K37" s="107"/>
      <c r="L37" s="118">
        <v>197000</v>
      </c>
      <c r="M37" s="99">
        <v>197000</v>
      </c>
      <c r="N37" s="99">
        <v>197000</v>
      </c>
    </row>
    <row r="38" spans="2:16" ht="13.5" customHeight="1" thickTop="1" thickBot="1" x14ac:dyDescent="0.3">
      <c r="B38" s="157" t="s">
        <v>19</v>
      </c>
      <c r="C38" s="158"/>
      <c r="D38" s="158"/>
      <c r="E38" s="158"/>
      <c r="F38" s="158"/>
      <c r="G38" s="158"/>
      <c r="H38" s="158"/>
      <c r="I38" s="159"/>
      <c r="J38" s="44" t="e">
        <f>J7+J13+J16+J21+#REF!+J25+J27+#REF!+#REF!+J29+J32+#REF!+J35+#REF!+#REF!</f>
        <v>#REF!</v>
      </c>
      <c r="K38" s="108" t="e">
        <f>K7+K13+K16+K21+#REF!+K25+K27+#REF!+#REF!+K29+K32+#REF!+K35+#REF!+#REF!+#REF!</f>
        <v>#REF!</v>
      </c>
      <c r="L38" s="119">
        <v>44610043</v>
      </c>
      <c r="M38" s="100">
        <f>M7+M13+M16+M21+M25+M27+M29+M32+M35</f>
        <v>44379643</v>
      </c>
      <c r="N38" s="100">
        <f>N7+N13+N16+N21+N25+N27+N29+N32+N35</f>
        <v>22027743</v>
      </c>
    </row>
    <row r="39" spans="2:16" ht="13.5" customHeight="1" thickTop="1" x14ac:dyDescent="0.25">
      <c r="B39" s="160" t="s">
        <v>42</v>
      </c>
      <c r="C39" s="161"/>
      <c r="D39" s="161"/>
      <c r="E39" s="161"/>
      <c r="F39" s="161"/>
      <c r="G39" s="161"/>
      <c r="H39" s="161"/>
      <c r="I39" s="162"/>
      <c r="J39" s="32"/>
      <c r="K39" s="109" t="e">
        <f>K38-J38</f>
        <v>#REF!</v>
      </c>
      <c r="L39" s="120">
        <v>7885172</v>
      </c>
      <c r="M39" s="78">
        <f>M38-L38</f>
        <v>-230400</v>
      </c>
      <c r="N39" s="78">
        <f>N38-M38</f>
        <v>-22351900</v>
      </c>
    </row>
    <row r="40" spans="2:16" ht="15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11"/>
      <c r="M40" s="11"/>
      <c r="N40" s="11"/>
    </row>
    <row r="41" spans="2:16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1"/>
      <c r="M41" s="11"/>
      <c r="N41" s="11"/>
    </row>
    <row r="42" spans="2:16" ht="15.7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5"/>
      <c r="M42" s="15"/>
      <c r="N42" s="15"/>
    </row>
    <row r="43" spans="2:16" ht="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6" ht="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6" ht="1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6" ht="1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sheetProtection selectLockedCells="1" selectUnlockedCells="1"/>
  <mergeCells count="47">
    <mergeCell ref="C37:I37"/>
    <mergeCell ref="B1:E1"/>
    <mergeCell ref="B2:E2"/>
    <mergeCell ref="B3:E3"/>
    <mergeCell ref="B4:N4"/>
    <mergeCell ref="C6:I6"/>
    <mergeCell ref="C16:I16"/>
    <mergeCell ref="C10:I10"/>
    <mergeCell ref="C24:I24"/>
    <mergeCell ref="C34:I34"/>
    <mergeCell ref="C27:I27"/>
    <mergeCell ref="C28:I28"/>
    <mergeCell ref="B21:B24"/>
    <mergeCell ref="C21:I21"/>
    <mergeCell ref="C22:I22"/>
    <mergeCell ref="C33:I33"/>
    <mergeCell ref="B29:B31"/>
    <mergeCell ref="C29:I29"/>
    <mergeCell ref="C7:I7"/>
    <mergeCell ref="C8:I8"/>
    <mergeCell ref="C19:I19"/>
    <mergeCell ref="C17:I17"/>
    <mergeCell ref="C18:I18"/>
    <mergeCell ref="C12:I12"/>
    <mergeCell ref="B25:B26"/>
    <mergeCell ref="C9:I9"/>
    <mergeCell ref="B16:B20"/>
    <mergeCell ref="C25:I25"/>
    <mergeCell ref="C26:I26"/>
    <mergeCell ref="B7:B12"/>
    <mergeCell ref="C20:I20"/>
    <mergeCell ref="B38:I38"/>
    <mergeCell ref="B39:I39"/>
    <mergeCell ref="C11:I11"/>
    <mergeCell ref="C35:I35"/>
    <mergeCell ref="C36:I36"/>
    <mergeCell ref="B35:B37"/>
    <mergeCell ref="B13:B15"/>
    <mergeCell ref="C13:I13"/>
    <mergeCell ref="C14:I14"/>
    <mergeCell ref="C15:I15"/>
    <mergeCell ref="C32:I32"/>
    <mergeCell ref="C31:I31"/>
    <mergeCell ref="B27:B28"/>
    <mergeCell ref="C23:I23"/>
    <mergeCell ref="B32:B34"/>
    <mergeCell ref="C30:I3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B1" zoomScale="130" zoomScaleNormal="130" workbookViewId="0">
      <selection activeCell="B2" sqref="B2:N2"/>
    </sheetView>
  </sheetViews>
  <sheetFormatPr defaultRowHeight="12.75" x14ac:dyDescent="0.2"/>
  <cols>
    <col min="1" max="1" width="5.5703125" customWidth="1"/>
    <col min="2" max="2" width="6.140625" customWidth="1"/>
    <col min="8" max="8" width="30.85546875" customWidth="1"/>
    <col min="9" max="9" width="9.140625" hidden="1" customWidth="1"/>
    <col min="10" max="11" width="17.140625" hidden="1" customWidth="1"/>
    <col min="12" max="12" width="21.5703125" customWidth="1"/>
    <col min="13" max="13" width="19.85546875" customWidth="1"/>
    <col min="14" max="14" width="21.28515625" customWidth="1"/>
    <col min="27" max="27" width="15.42578125" customWidth="1"/>
  </cols>
  <sheetData>
    <row r="1" spans="2:17" ht="32.25" customHeight="1" x14ac:dyDescent="0.2">
      <c r="N1" s="10"/>
      <c r="Q1" s="7"/>
    </row>
    <row r="2" spans="2:17" ht="14.25" x14ac:dyDescent="0.2">
      <c r="B2" s="196" t="s">
        <v>61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2:17" ht="1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7" ht="29.25" customHeight="1" thickBot="1" x14ac:dyDescent="0.25">
      <c r="B4" s="45" t="s">
        <v>53</v>
      </c>
      <c r="C4" s="197" t="s">
        <v>3</v>
      </c>
      <c r="D4" s="198"/>
      <c r="E4" s="198"/>
      <c r="F4" s="198"/>
      <c r="G4" s="198"/>
      <c r="H4" s="198"/>
      <c r="I4" s="199"/>
      <c r="J4" s="46" t="s">
        <v>26</v>
      </c>
      <c r="K4" s="121" t="s">
        <v>39</v>
      </c>
      <c r="L4" s="123" t="s">
        <v>54</v>
      </c>
      <c r="M4" s="47" t="s">
        <v>52</v>
      </c>
      <c r="N4" s="47" t="s">
        <v>55</v>
      </c>
    </row>
    <row r="5" spans="2:17" ht="15" customHeight="1" thickTop="1" x14ac:dyDescent="0.25">
      <c r="B5" s="203" t="s">
        <v>4</v>
      </c>
      <c r="C5" s="200" t="s">
        <v>41</v>
      </c>
      <c r="D5" s="201"/>
      <c r="E5" s="201"/>
      <c r="F5" s="201"/>
      <c r="G5" s="201"/>
      <c r="H5" s="202"/>
      <c r="I5" s="51"/>
      <c r="J5" s="19">
        <f>J7</f>
        <v>30000</v>
      </c>
      <c r="K5" s="122">
        <f>K7</f>
        <v>30000</v>
      </c>
      <c r="L5" s="124">
        <f>SUM(L6:L7)</f>
        <v>2781000</v>
      </c>
      <c r="M5" s="65">
        <f>SUM(M6:M7)</f>
        <v>2781000</v>
      </c>
      <c r="N5" s="154">
        <f>SUM(N6:N7)</f>
        <v>2781000</v>
      </c>
    </row>
    <row r="6" spans="2:17" ht="15" customHeight="1" x14ac:dyDescent="0.25">
      <c r="B6" s="204"/>
      <c r="C6" s="206" t="s">
        <v>49</v>
      </c>
      <c r="D6" s="207"/>
      <c r="E6" s="207"/>
      <c r="F6" s="207"/>
      <c r="G6" s="207"/>
      <c r="H6" s="208"/>
      <c r="I6" s="52"/>
      <c r="J6" s="20">
        <v>30000</v>
      </c>
      <c r="K6" s="20">
        <v>30000</v>
      </c>
      <c r="L6" s="125">
        <v>1836000</v>
      </c>
      <c r="M6" s="66">
        <v>1836000</v>
      </c>
      <c r="N6" s="67">
        <v>1836000</v>
      </c>
    </row>
    <row r="7" spans="2:17" ht="15" customHeight="1" x14ac:dyDescent="0.2">
      <c r="B7" s="205"/>
      <c r="C7" s="167" t="s">
        <v>59</v>
      </c>
      <c r="D7" s="167"/>
      <c r="E7" s="167"/>
      <c r="F7" s="167"/>
      <c r="G7" s="167"/>
      <c r="H7" s="167"/>
      <c r="I7" s="167"/>
      <c r="J7" s="20">
        <v>30000</v>
      </c>
      <c r="K7" s="20">
        <v>30000</v>
      </c>
      <c r="L7" s="125">
        <v>945000</v>
      </c>
      <c r="M7" s="68">
        <v>945000</v>
      </c>
      <c r="N7" s="69">
        <v>945000</v>
      </c>
    </row>
    <row r="8" spans="2:17" ht="17.25" customHeight="1" x14ac:dyDescent="0.2">
      <c r="B8" s="170" t="s">
        <v>6</v>
      </c>
      <c r="C8" s="184" t="s">
        <v>69</v>
      </c>
      <c r="D8" s="185"/>
      <c r="E8" s="185"/>
      <c r="F8" s="185"/>
      <c r="G8" s="185"/>
      <c r="H8" s="185"/>
      <c r="I8" s="186"/>
      <c r="J8" s="21">
        <f>J9+J10</f>
        <v>2395747</v>
      </c>
      <c r="K8" s="21">
        <f>K9+K10</f>
        <v>3377747</v>
      </c>
      <c r="L8" s="126">
        <f>L9+L10</f>
        <v>1756902</v>
      </c>
      <c r="M8" s="70">
        <f>M9+M10</f>
        <v>1756902</v>
      </c>
      <c r="N8" s="155">
        <f>N9+N10</f>
        <v>1756902</v>
      </c>
    </row>
    <row r="9" spans="2:17" ht="15" x14ac:dyDescent="0.2">
      <c r="B9" s="170"/>
      <c r="C9" s="167" t="s">
        <v>49</v>
      </c>
      <c r="D9" s="167"/>
      <c r="E9" s="167"/>
      <c r="F9" s="167"/>
      <c r="G9" s="167"/>
      <c r="H9" s="167"/>
      <c r="I9" s="167"/>
      <c r="J9" s="22">
        <v>1750000</v>
      </c>
      <c r="K9" s="22">
        <v>2732000</v>
      </c>
      <c r="L9" s="127">
        <v>1100000</v>
      </c>
      <c r="M9" s="71">
        <v>1100000</v>
      </c>
      <c r="N9" s="72">
        <v>1100000</v>
      </c>
    </row>
    <row r="10" spans="2:17" ht="15" x14ac:dyDescent="0.25">
      <c r="B10" s="170"/>
      <c r="C10" s="175" t="s">
        <v>70</v>
      </c>
      <c r="D10" s="175"/>
      <c r="E10" s="175"/>
      <c r="F10" s="175"/>
      <c r="G10" s="175"/>
      <c r="H10" s="175"/>
      <c r="I10" s="175"/>
      <c r="J10" s="22">
        <v>645747</v>
      </c>
      <c r="K10" s="22">
        <v>645747</v>
      </c>
      <c r="L10" s="127">
        <v>656902</v>
      </c>
      <c r="M10" s="71">
        <v>656902</v>
      </c>
      <c r="N10" s="72">
        <v>656902</v>
      </c>
    </row>
    <row r="11" spans="2:17" ht="15" x14ac:dyDescent="0.2">
      <c r="B11" s="168" t="s">
        <v>8</v>
      </c>
      <c r="C11" s="166" t="s">
        <v>79</v>
      </c>
      <c r="D11" s="166"/>
      <c r="E11" s="166"/>
      <c r="F11" s="166"/>
      <c r="G11" s="166"/>
      <c r="H11" s="166"/>
      <c r="I11" s="166"/>
      <c r="J11" s="21">
        <f>J12+J13+J14</f>
        <v>5400000</v>
      </c>
      <c r="K11" s="21">
        <f>K12+K13+K14</f>
        <v>5400000</v>
      </c>
      <c r="L11" s="126">
        <f>L12+L13+L14</f>
        <v>13000000</v>
      </c>
      <c r="M11" s="73">
        <f>SUM(M12:M14)</f>
        <v>13000000</v>
      </c>
      <c r="N11" s="74">
        <f>SUM(N12:N14)</f>
        <v>500000</v>
      </c>
    </row>
    <row r="12" spans="2:17" ht="15" x14ac:dyDescent="0.2">
      <c r="B12" s="169"/>
      <c r="C12" s="176" t="s">
        <v>49</v>
      </c>
      <c r="D12" s="177"/>
      <c r="E12" s="177"/>
      <c r="F12" s="177"/>
      <c r="G12" s="177"/>
      <c r="H12" s="177"/>
      <c r="I12" s="178"/>
      <c r="J12" s="22">
        <v>405000</v>
      </c>
      <c r="K12" s="22">
        <v>405000</v>
      </c>
      <c r="L12" s="127">
        <v>1950000</v>
      </c>
      <c r="M12" s="71">
        <v>1950000</v>
      </c>
      <c r="N12" s="72">
        <v>500000</v>
      </c>
    </row>
    <row r="13" spans="2:17" ht="18.95" customHeight="1" x14ac:dyDescent="0.2">
      <c r="B13" s="169"/>
      <c r="C13" s="166" t="s">
        <v>20</v>
      </c>
      <c r="D13" s="166"/>
      <c r="E13" s="166"/>
      <c r="F13" s="166"/>
      <c r="G13" s="166"/>
      <c r="H13" s="166"/>
      <c r="I13" s="166"/>
      <c r="J13" s="22">
        <v>2700000</v>
      </c>
      <c r="K13" s="22">
        <v>2700000</v>
      </c>
      <c r="L13" s="127">
        <v>8450000</v>
      </c>
      <c r="M13" s="71">
        <v>8450000</v>
      </c>
      <c r="N13" s="72">
        <v>0</v>
      </c>
    </row>
    <row r="14" spans="2:17" ht="15" x14ac:dyDescent="0.2">
      <c r="B14" s="171"/>
      <c r="C14" s="166" t="s">
        <v>9</v>
      </c>
      <c r="D14" s="166"/>
      <c r="E14" s="166"/>
      <c r="F14" s="166"/>
      <c r="G14" s="166"/>
      <c r="H14" s="166"/>
      <c r="I14" s="166"/>
      <c r="J14" s="22">
        <v>2295000</v>
      </c>
      <c r="K14" s="22">
        <v>2295000</v>
      </c>
      <c r="L14" s="127">
        <v>2600000</v>
      </c>
      <c r="M14" s="71">
        <v>2600000</v>
      </c>
      <c r="N14" s="72">
        <v>0</v>
      </c>
    </row>
    <row r="15" spans="2:17" ht="15" x14ac:dyDescent="0.2">
      <c r="B15" s="168" t="s">
        <v>10</v>
      </c>
      <c r="C15" s="166" t="s">
        <v>21</v>
      </c>
      <c r="D15" s="166"/>
      <c r="E15" s="166"/>
      <c r="F15" s="166"/>
      <c r="G15" s="166"/>
      <c r="H15" s="166"/>
      <c r="I15" s="166"/>
      <c r="J15" s="21">
        <f>J16</f>
        <v>1543010</v>
      </c>
      <c r="K15" s="21">
        <f>K16</f>
        <v>1073510</v>
      </c>
      <c r="L15" s="126">
        <v>350000</v>
      </c>
      <c r="M15" s="73">
        <v>350000</v>
      </c>
      <c r="N15" s="74">
        <v>350000</v>
      </c>
    </row>
    <row r="16" spans="2:17" ht="15" x14ac:dyDescent="0.2">
      <c r="B16" s="169"/>
      <c r="C16" s="167" t="s">
        <v>5</v>
      </c>
      <c r="D16" s="167"/>
      <c r="E16" s="167"/>
      <c r="F16" s="167"/>
      <c r="G16" s="167"/>
      <c r="H16" s="167"/>
      <c r="I16" s="167"/>
      <c r="J16" s="22">
        <v>1543010</v>
      </c>
      <c r="K16" s="22">
        <v>1073510</v>
      </c>
      <c r="L16" s="127">
        <v>350000</v>
      </c>
      <c r="M16" s="71">
        <v>350000</v>
      </c>
      <c r="N16" s="72">
        <v>350000</v>
      </c>
    </row>
    <row r="17" spans="2:14" ht="18.95" customHeight="1" x14ac:dyDescent="0.2">
      <c r="B17" s="170" t="s">
        <v>11</v>
      </c>
      <c r="C17" s="166" t="s">
        <v>22</v>
      </c>
      <c r="D17" s="166"/>
      <c r="E17" s="166"/>
      <c r="F17" s="166"/>
      <c r="G17" s="166"/>
      <c r="H17" s="166"/>
      <c r="I17" s="166"/>
      <c r="J17" s="21">
        <f>J18</f>
        <v>367000</v>
      </c>
      <c r="K17" s="21">
        <f>K18</f>
        <v>364000</v>
      </c>
      <c r="L17" s="126">
        <f>L18</f>
        <v>510000</v>
      </c>
      <c r="M17" s="73">
        <v>510000</v>
      </c>
      <c r="N17" s="74">
        <v>510000</v>
      </c>
    </row>
    <row r="18" spans="2:14" ht="15.75" thickBot="1" x14ac:dyDescent="0.25">
      <c r="B18" s="168"/>
      <c r="C18" s="179" t="s">
        <v>49</v>
      </c>
      <c r="D18" s="179"/>
      <c r="E18" s="179"/>
      <c r="F18" s="179"/>
      <c r="G18" s="179"/>
      <c r="H18" s="179"/>
      <c r="I18" s="179"/>
      <c r="J18" s="31">
        <v>367000</v>
      </c>
      <c r="K18" s="31">
        <v>364000</v>
      </c>
      <c r="L18" s="128">
        <v>510000</v>
      </c>
      <c r="M18" s="75">
        <v>510000</v>
      </c>
      <c r="N18" s="76">
        <v>510000</v>
      </c>
    </row>
    <row r="19" spans="2:14" ht="18.95" customHeight="1" thickTop="1" thickBot="1" x14ac:dyDescent="0.25">
      <c r="B19" s="187" t="s">
        <v>23</v>
      </c>
      <c r="C19" s="188"/>
      <c r="D19" s="188"/>
      <c r="E19" s="188"/>
      <c r="F19" s="188"/>
      <c r="G19" s="188"/>
      <c r="H19" s="188"/>
      <c r="I19" s="189"/>
      <c r="J19" s="53" t="e">
        <f>J5+#REF!+J8+#REF!+J11+#REF!+J15+J17</f>
        <v>#REF!</v>
      </c>
      <c r="K19" s="53" t="e">
        <f>K5+#REF!+K8+#REF!+K11+#REF!+K15+K17</f>
        <v>#REF!</v>
      </c>
      <c r="L19" s="129">
        <v>18397902</v>
      </c>
      <c r="M19" s="77">
        <f>M5+M8+M11+M15+M17</f>
        <v>18397902</v>
      </c>
      <c r="N19" s="156">
        <f>N5+N8+N11+N15+N17</f>
        <v>5897902</v>
      </c>
    </row>
    <row r="20" spans="2:14" ht="16.5" thickTop="1" thickBot="1" x14ac:dyDescent="0.25">
      <c r="B20" s="191" t="s">
        <v>48</v>
      </c>
      <c r="C20" s="192"/>
      <c r="D20" s="192"/>
      <c r="E20" s="192"/>
      <c r="F20" s="192"/>
      <c r="G20" s="192"/>
      <c r="H20" s="193"/>
      <c r="I20" s="48"/>
      <c r="J20" s="49"/>
      <c r="K20" s="49"/>
      <c r="L20" s="130">
        <v>15526360</v>
      </c>
      <c r="M20" s="33">
        <v>0</v>
      </c>
      <c r="N20" s="100">
        <v>12500000</v>
      </c>
    </row>
    <row r="21" spans="2:14" ht="38.25" customHeight="1" thickTop="1" x14ac:dyDescent="0.2">
      <c r="B21" s="194" t="s">
        <v>36</v>
      </c>
      <c r="C21" s="195"/>
      <c r="D21" s="195"/>
      <c r="E21" s="195"/>
      <c r="F21" s="195"/>
      <c r="G21" s="195"/>
      <c r="H21" s="195"/>
      <c r="I21" s="50"/>
      <c r="J21" s="32" t="e">
        <f>investicije!J38+'kapitalne pomoći'!J19</f>
        <v>#REF!</v>
      </c>
      <c r="K21" s="109" t="e">
        <f>investicije!K38+'kapitalne pomoći'!K19</f>
        <v>#REF!</v>
      </c>
      <c r="L21" s="120">
        <f>investicije!L38+'kapitalne pomoći'!L19</f>
        <v>63007945</v>
      </c>
      <c r="M21" s="78">
        <v>62777545</v>
      </c>
      <c r="N21" s="78">
        <v>27925645</v>
      </c>
    </row>
    <row r="22" spans="2:14" ht="23.25" customHeight="1" x14ac:dyDescent="0.25">
      <c r="B22" s="8"/>
      <c r="C22" s="8"/>
      <c r="D22" s="8"/>
      <c r="E22" s="8"/>
      <c r="F22" s="8"/>
      <c r="G22" s="8"/>
      <c r="H22" s="8"/>
      <c r="I22" s="8"/>
      <c r="J22" s="5"/>
      <c r="K22" s="5"/>
      <c r="L22" s="11"/>
      <c r="M22" s="11"/>
    </row>
    <row r="23" spans="2:14" ht="32.25" customHeight="1" x14ac:dyDescent="0.25">
      <c r="B23" s="8"/>
      <c r="C23" s="8"/>
      <c r="D23" s="8"/>
      <c r="E23" s="8"/>
      <c r="F23" s="8"/>
      <c r="G23" s="8"/>
      <c r="H23" s="8"/>
      <c r="I23" s="8"/>
      <c r="J23" s="5"/>
      <c r="K23" s="5"/>
      <c r="L23" s="12"/>
      <c r="M23" s="12"/>
    </row>
    <row r="24" spans="2:14" ht="15" x14ac:dyDescent="0.25">
      <c r="B24" s="5"/>
      <c r="C24" s="5"/>
      <c r="D24" s="5"/>
      <c r="E24" s="190"/>
      <c r="F24" s="190"/>
      <c r="G24" s="190"/>
      <c r="H24" s="190"/>
      <c r="I24" s="190"/>
      <c r="J24" s="190"/>
      <c r="K24" s="9"/>
      <c r="L24" s="9"/>
      <c r="M24" s="9"/>
    </row>
    <row r="25" spans="2:14" ht="41.25" customHeight="1" x14ac:dyDescent="0.25">
      <c r="B25" s="5"/>
      <c r="C25" s="5"/>
      <c r="D25" s="5"/>
      <c r="E25" s="5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2:14" ht="15" x14ac:dyDescent="0.25">
      <c r="B26" s="5"/>
    </row>
    <row r="27" spans="2:14" ht="24" customHeight="1" x14ac:dyDescent="0.25">
      <c r="B27" s="5"/>
    </row>
    <row r="31" spans="2:14" ht="14.25" customHeight="1" x14ac:dyDescent="0.2"/>
  </sheetData>
  <sheetProtection selectLockedCells="1" selectUnlockedCells="1"/>
  <mergeCells count="26">
    <mergeCell ref="B2:N2"/>
    <mergeCell ref="C4:I4"/>
    <mergeCell ref="C5:H5"/>
    <mergeCell ref="B5:B7"/>
    <mergeCell ref="C6:H6"/>
    <mergeCell ref="C7:I7"/>
    <mergeCell ref="F25:N25"/>
    <mergeCell ref="E24:J24"/>
    <mergeCell ref="C15:I15"/>
    <mergeCell ref="C17:I17"/>
    <mergeCell ref="C18:I18"/>
    <mergeCell ref="B20:H20"/>
    <mergeCell ref="B21:H21"/>
    <mergeCell ref="B17:B18"/>
    <mergeCell ref="C16:I16"/>
    <mergeCell ref="B15:B16"/>
    <mergeCell ref="B19:I19"/>
    <mergeCell ref="C14:I14"/>
    <mergeCell ref="C12:I12"/>
    <mergeCell ref="C13:I13"/>
    <mergeCell ref="B11:B14"/>
    <mergeCell ref="B8:B10"/>
    <mergeCell ref="C8:I8"/>
    <mergeCell ref="C9:I9"/>
    <mergeCell ref="C11:I11"/>
    <mergeCell ref="C10:I10"/>
  </mergeCells>
  <phoneticPr fontId="0" type="noConversion"/>
  <pageMargins left="0.15748031496062992" right="0.15748031496062992" top="0" bottom="0.19685039370078741" header="0.11811023622047245" footer="0.11811023622047245"/>
  <pageSetup paperSize="9" scale="9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5"/>
  <sheetViews>
    <sheetView zoomScale="90" zoomScaleNormal="90" workbookViewId="0">
      <selection activeCell="D2" sqref="D2"/>
    </sheetView>
  </sheetViews>
  <sheetFormatPr defaultRowHeight="12.75" x14ac:dyDescent="0.2"/>
  <cols>
    <col min="1" max="1" width="7.28515625" customWidth="1"/>
    <col min="2" max="2" width="8" customWidth="1"/>
    <col min="9" max="9" width="15.140625" customWidth="1"/>
    <col min="10" max="11" width="24.7109375" hidden="1" customWidth="1"/>
    <col min="12" max="12" width="32.7109375" customWidth="1"/>
    <col min="13" max="13" width="33.85546875" customWidth="1"/>
    <col min="14" max="14" width="37.140625" customWidth="1"/>
    <col min="15" max="15" width="9.140625" customWidth="1"/>
  </cols>
  <sheetData>
    <row r="1" spans="2:14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15" x14ac:dyDescent="0.25">
      <c r="B2" s="27"/>
      <c r="C2" s="27"/>
      <c r="D2" s="23" t="s">
        <v>62</v>
      </c>
      <c r="E2" s="23"/>
      <c r="F2" s="23"/>
      <c r="G2" s="23"/>
      <c r="H2" s="27"/>
      <c r="I2" s="27"/>
      <c r="J2" s="27"/>
      <c r="K2" s="27"/>
      <c r="L2" s="27"/>
      <c r="M2" s="27"/>
      <c r="N2" s="27"/>
    </row>
    <row r="3" spans="2:14" ht="15" x14ac:dyDescent="0.25">
      <c r="B3" s="4"/>
      <c r="C3" s="4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2:14" ht="15" x14ac:dyDescent="0.25">
      <c r="B4" s="4"/>
      <c r="C4" s="4"/>
      <c r="D4" s="23" t="s">
        <v>35</v>
      </c>
      <c r="E4" s="23"/>
      <c r="F4" s="23"/>
      <c r="G4" s="23"/>
      <c r="H4" s="23"/>
      <c r="I4" s="4"/>
      <c r="J4" s="4"/>
      <c r="K4" s="4"/>
      <c r="L4" s="4"/>
      <c r="M4" s="4"/>
      <c r="N4" s="4"/>
    </row>
    <row r="5" spans="2:14" ht="14.25" x14ac:dyDescent="0.2">
      <c r="B5" s="34" t="s">
        <v>25</v>
      </c>
      <c r="C5" s="181" t="s">
        <v>3</v>
      </c>
      <c r="D5" s="182"/>
      <c r="E5" s="182"/>
      <c r="F5" s="182"/>
      <c r="G5" s="182"/>
      <c r="H5" s="182"/>
      <c r="I5" s="183"/>
      <c r="J5" s="36" t="s">
        <v>34</v>
      </c>
      <c r="K5" s="35" t="s">
        <v>39</v>
      </c>
      <c r="L5" s="316" t="s">
        <v>54</v>
      </c>
      <c r="M5" s="314" t="s">
        <v>52</v>
      </c>
      <c r="N5" s="236" t="s">
        <v>55</v>
      </c>
    </row>
    <row r="6" spans="2:14" ht="15" thickBot="1" x14ac:dyDescent="0.25">
      <c r="B6" s="55" t="s">
        <v>24</v>
      </c>
      <c r="C6" s="305"/>
      <c r="D6" s="306"/>
      <c r="E6" s="306"/>
      <c r="F6" s="306"/>
      <c r="G6" s="306"/>
      <c r="H6" s="306"/>
      <c r="I6" s="307"/>
      <c r="J6" s="54">
        <v>2015</v>
      </c>
      <c r="K6" s="56">
        <v>2015</v>
      </c>
      <c r="L6" s="317"/>
      <c r="M6" s="315"/>
      <c r="N6" s="237"/>
    </row>
    <row r="7" spans="2:14" ht="12.75" customHeight="1" thickTop="1" x14ac:dyDescent="0.2">
      <c r="B7" s="174" t="s">
        <v>4</v>
      </c>
      <c r="C7" s="273" t="s">
        <v>27</v>
      </c>
      <c r="D7" s="274"/>
      <c r="E7" s="274"/>
      <c r="F7" s="274"/>
      <c r="G7" s="274"/>
      <c r="H7" s="274"/>
      <c r="I7" s="275"/>
      <c r="J7" s="248" t="e">
        <f>investicije!J8+investicije!J17+investicije!J18+investicije!J23+investicije!#REF!+investicije!J26+'kapitalne pomoći'!J16+'kapitalne pomoći'!#REF!</f>
        <v>#REF!</v>
      </c>
      <c r="K7" s="251" t="e">
        <f>investicije!K8+investicije!K14+investicije!K17+investicije!K18+investicije!K23+investicije!#REF!+investicije!K26+'kapitalne pomoći'!K16+'kapitalne pomoći'!N1</f>
        <v>#REF!</v>
      </c>
      <c r="L7" s="277">
        <v>11416851</v>
      </c>
      <c r="M7" s="242">
        <v>11416851</v>
      </c>
      <c r="N7" s="272">
        <v>11416851</v>
      </c>
    </row>
    <row r="8" spans="2:14" ht="14.25" customHeight="1" x14ac:dyDescent="0.2">
      <c r="B8" s="171"/>
      <c r="C8" s="256"/>
      <c r="D8" s="257"/>
      <c r="E8" s="257"/>
      <c r="F8" s="257"/>
      <c r="G8" s="257"/>
      <c r="H8" s="257"/>
      <c r="I8" s="258"/>
      <c r="J8" s="232"/>
      <c r="K8" s="252"/>
      <c r="L8" s="278"/>
      <c r="M8" s="243"/>
      <c r="N8" s="229"/>
    </row>
    <row r="9" spans="2:14" ht="12.75" customHeight="1" x14ac:dyDescent="0.2">
      <c r="B9" s="168" t="s">
        <v>6</v>
      </c>
      <c r="C9" s="253" t="s">
        <v>71</v>
      </c>
      <c r="D9" s="254"/>
      <c r="E9" s="254"/>
      <c r="F9" s="254"/>
      <c r="G9" s="254"/>
      <c r="H9" s="254"/>
      <c r="I9" s="255"/>
      <c r="J9" s="232" t="e">
        <f>investicije!J15+investicije!#REF!+investicije!J30+investicije!J34+investicije!J36+investicije!#REF!+investicije!#REF!+investicije!#REF!+'kapitalne pomoći'!J7+'kapitalne pomoći'!#REF!+'kapitalne pomoći'!J9+'kapitalne pomoći'!#REF!+'kapitalne pomoći'!J12+'kapitalne pomoći'!#REF!+'kapitalne pomoći'!J18</f>
        <v>#REF!</v>
      </c>
      <c r="K9" s="252" t="e">
        <f>investicije!#REF!+investicije!#REF!+investicije!K30+investicije!K34+investicije!K36+investicije!#REF!+'kapitalne pomoći'!K7+'kapitalne pomoći'!#REF!+'kapitalne pomoći'!K9+'kapitalne pomoći'!#REF!+'kapitalne pomoći'!K12+'kapitalne pomoći'!K18+'kapitalne pomoći'!#REF!</f>
        <v>#REF!</v>
      </c>
      <c r="L9" s="278">
        <v>26313000</v>
      </c>
      <c r="M9" s="244">
        <v>17238900</v>
      </c>
      <c r="N9" s="229">
        <v>8383000</v>
      </c>
    </row>
    <row r="10" spans="2:14" ht="15" customHeight="1" x14ac:dyDescent="0.2">
      <c r="B10" s="169"/>
      <c r="C10" s="265"/>
      <c r="D10" s="266"/>
      <c r="E10" s="266"/>
      <c r="F10" s="266"/>
      <c r="G10" s="266"/>
      <c r="H10" s="266"/>
      <c r="I10" s="267"/>
      <c r="J10" s="232"/>
      <c r="K10" s="252"/>
      <c r="L10" s="278"/>
      <c r="M10" s="320"/>
      <c r="N10" s="229"/>
    </row>
    <row r="11" spans="2:14" ht="6.75" hidden="1" customHeight="1" x14ac:dyDescent="0.2">
      <c r="B11" s="171"/>
      <c r="C11" s="256"/>
      <c r="D11" s="257"/>
      <c r="E11" s="257"/>
      <c r="F11" s="257"/>
      <c r="G11" s="257"/>
      <c r="H11" s="257"/>
      <c r="I11" s="258"/>
      <c r="J11" s="232"/>
      <c r="K11" s="252"/>
      <c r="L11" s="278"/>
      <c r="M11" s="282"/>
      <c r="N11" s="229"/>
    </row>
    <row r="12" spans="2:14" ht="26.25" customHeight="1" x14ac:dyDescent="0.2">
      <c r="B12" s="16" t="s">
        <v>8</v>
      </c>
      <c r="C12" s="211" t="s">
        <v>72</v>
      </c>
      <c r="D12" s="212"/>
      <c r="E12" s="212"/>
      <c r="F12" s="212"/>
      <c r="G12" s="212"/>
      <c r="H12" s="212"/>
      <c r="I12" s="213"/>
      <c r="J12" s="57"/>
      <c r="K12" s="132"/>
      <c r="L12" s="133">
        <v>13522300</v>
      </c>
      <c r="M12" s="79">
        <v>22366000</v>
      </c>
      <c r="N12" s="79">
        <v>7420000</v>
      </c>
    </row>
    <row r="13" spans="2:14" ht="12.75" customHeight="1" x14ac:dyDescent="0.2">
      <c r="B13" s="168" t="s">
        <v>10</v>
      </c>
      <c r="C13" s="253" t="s">
        <v>28</v>
      </c>
      <c r="D13" s="254"/>
      <c r="E13" s="254"/>
      <c r="F13" s="254"/>
      <c r="G13" s="254"/>
      <c r="H13" s="254"/>
      <c r="I13" s="255"/>
      <c r="J13" s="270">
        <f>'kapitalne pomoći'!J13</f>
        <v>2700000</v>
      </c>
      <c r="K13" s="296" t="e">
        <f>investicije!#REF!+'kapitalne pomoći'!K13</f>
        <v>#REF!</v>
      </c>
      <c r="L13" s="279">
        <v>8450000</v>
      </c>
      <c r="M13" s="321">
        <v>8450000</v>
      </c>
      <c r="N13" s="276">
        <v>0</v>
      </c>
    </row>
    <row r="14" spans="2:14" ht="18" customHeight="1" x14ac:dyDescent="0.2">
      <c r="B14" s="169"/>
      <c r="C14" s="265"/>
      <c r="D14" s="266"/>
      <c r="E14" s="266"/>
      <c r="F14" s="266"/>
      <c r="G14" s="266"/>
      <c r="H14" s="266"/>
      <c r="I14" s="267"/>
      <c r="J14" s="271"/>
      <c r="K14" s="297"/>
      <c r="L14" s="280"/>
      <c r="M14" s="243"/>
      <c r="N14" s="276"/>
    </row>
    <row r="15" spans="2:14" ht="18.75" hidden="1" customHeight="1" x14ac:dyDescent="0.2">
      <c r="B15" s="169"/>
      <c r="C15" s="265"/>
      <c r="D15" s="266"/>
      <c r="E15" s="266"/>
      <c r="F15" s="266"/>
      <c r="G15" s="266"/>
      <c r="H15" s="266"/>
      <c r="I15" s="267"/>
      <c r="J15" s="26"/>
      <c r="K15" s="39"/>
      <c r="L15" s="279"/>
      <c r="M15" s="81"/>
      <c r="N15" s="276"/>
    </row>
    <row r="16" spans="2:14" ht="21" hidden="1" customHeight="1" x14ac:dyDescent="0.2">
      <c r="B16" s="171"/>
      <c r="C16" s="256"/>
      <c r="D16" s="257"/>
      <c r="E16" s="257"/>
      <c r="F16" s="257"/>
      <c r="G16" s="257"/>
      <c r="H16" s="257"/>
      <c r="I16" s="258"/>
      <c r="J16" s="26"/>
      <c r="K16" s="131"/>
      <c r="L16" s="280"/>
      <c r="M16" s="82"/>
      <c r="N16" s="276"/>
    </row>
    <row r="17" spans="2:14" ht="12.75" customHeight="1" x14ac:dyDescent="0.2">
      <c r="B17" s="168" t="s">
        <v>11</v>
      </c>
      <c r="C17" s="253" t="s">
        <v>29</v>
      </c>
      <c r="D17" s="254"/>
      <c r="E17" s="254"/>
      <c r="F17" s="254"/>
      <c r="G17" s="254"/>
      <c r="H17" s="254"/>
      <c r="I17" s="255"/>
      <c r="J17" s="232" t="e">
        <f>investicije!#REF!+investicije!#REF!+investicije!#REF!+investicije!#REF!+investicije!#REF!+investicije!#REF!+'kapitalne pomoći'!J14</f>
        <v>#REF!</v>
      </c>
      <c r="K17" s="252" t="e">
        <f>investicije!#REF!+'kapitalne pomoći'!K14</f>
        <v>#REF!</v>
      </c>
      <c r="L17" s="278">
        <v>2600000</v>
      </c>
      <c r="M17" s="244">
        <v>2600000</v>
      </c>
      <c r="N17" s="229">
        <v>0</v>
      </c>
    </row>
    <row r="18" spans="2:14" ht="12.75" customHeight="1" x14ac:dyDescent="0.2">
      <c r="B18" s="171"/>
      <c r="C18" s="256"/>
      <c r="D18" s="257"/>
      <c r="E18" s="257"/>
      <c r="F18" s="257"/>
      <c r="G18" s="257"/>
      <c r="H18" s="257"/>
      <c r="I18" s="258"/>
      <c r="J18" s="232"/>
      <c r="K18" s="252"/>
      <c r="L18" s="278"/>
      <c r="M18" s="282"/>
      <c r="N18" s="229"/>
    </row>
    <row r="19" spans="2:14" ht="12.75" customHeight="1" x14ac:dyDescent="0.2">
      <c r="B19" s="168" t="s">
        <v>12</v>
      </c>
      <c r="C19" s="253" t="s">
        <v>30</v>
      </c>
      <c r="D19" s="254"/>
      <c r="E19" s="254"/>
      <c r="F19" s="254"/>
      <c r="G19" s="254"/>
      <c r="H19" s="254"/>
      <c r="I19" s="255"/>
      <c r="J19" s="232" t="e">
        <f>investicije!J28+investicije!#REF!+'kapitalne pomoći'!J10</f>
        <v>#REF!</v>
      </c>
      <c r="K19" s="252">
        <f>investicije!K28+'kapitalne pomoći'!K10</f>
        <v>688747</v>
      </c>
      <c r="L19" s="278">
        <v>705794</v>
      </c>
      <c r="M19" s="244">
        <v>705794</v>
      </c>
      <c r="N19" s="229">
        <v>705794</v>
      </c>
    </row>
    <row r="20" spans="2:14" ht="15" customHeight="1" thickBot="1" x14ac:dyDescent="0.25">
      <c r="B20" s="169"/>
      <c r="C20" s="265"/>
      <c r="D20" s="266"/>
      <c r="E20" s="266"/>
      <c r="F20" s="266"/>
      <c r="G20" s="266"/>
      <c r="H20" s="266"/>
      <c r="I20" s="267"/>
      <c r="J20" s="250"/>
      <c r="K20" s="295"/>
      <c r="L20" s="281"/>
      <c r="M20" s="320"/>
      <c r="N20" s="244"/>
    </row>
    <row r="21" spans="2:14" ht="24.75" customHeight="1" thickTop="1" x14ac:dyDescent="0.2">
      <c r="B21" s="160" t="s">
        <v>78</v>
      </c>
      <c r="C21" s="259"/>
      <c r="D21" s="259"/>
      <c r="E21" s="259"/>
      <c r="F21" s="259"/>
      <c r="G21" s="259"/>
      <c r="H21" s="259"/>
      <c r="I21" s="260"/>
      <c r="J21" s="64" t="e">
        <f>J7+J9+J13+J17+J19+#REF!</f>
        <v>#REF!</v>
      </c>
      <c r="K21" s="64" t="e">
        <f>K7+K9+K13+K17+K19+#REF!</f>
        <v>#REF!</v>
      </c>
      <c r="L21" s="134">
        <f>SUM(L7:L20)</f>
        <v>63007945</v>
      </c>
      <c r="M21" s="83">
        <f>SUM(M7:M20)</f>
        <v>62777545</v>
      </c>
      <c r="N21" s="83">
        <f>SUM(N7:N20)</f>
        <v>27925645</v>
      </c>
    </row>
    <row r="22" spans="2:14" ht="10.5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ht="12.75" hidden="1" customHeight="1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ht="2.25" customHeight="1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ht="12.75" hidden="1" customHeight="1" x14ac:dyDescent="0.25">
      <c r="B25" s="27"/>
      <c r="C25" s="27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</row>
    <row r="26" spans="2:14" ht="15" x14ac:dyDescent="0.25">
      <c r="B26" s="27"/>
      <c r="C26" s="27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</row>
    <row r="27" spans="2:14" ht="15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ht="14.25" customHeight="1" x14ac:dyDescent="0.2">
      <c r="B28" s="34" t="s">
        <v>25</v>
      </c>
      <c r="C28" s="181" t="s">
        <v>3</v>
      </c>
      <c r="D28" s="182"/>
      <c r="E28" s="182"/>
      <c r="F28" s="182"/>
      <c r="G28" s="182"/>
      <c r="H28" s="182"/>
      <c r="I28" s="183"/>
      <c r="J28" s="36" t="s">
        <v>26</v>
      </c>
      <c r="K28" s="35" t="s">
        <v>39</v>
      </c>
      <c r="L28" s="316" t="s">
        <v>54</v>
      </c>
      <c r="M28" s="314" t="s">
        <v>52</v>
      </c>
      <c r="N28" s="236" t="s">
        <v>55</v>
      </c>
    </row>
    <row r="29" spans="2:14" ht="15" thickBot="1" x14ac:dyDescent="0.25">
      <c r="B29" s="55" t="s">
        <v>24</v>
      </c>
      <c r="C29" s="308"/>
      <c r="D29" s="309"/>
      <c r="E29" s="309"/>
      <c r="F29" s="309"/>
      <c r="G29" s="309"/>
      <c r="H29" s="309"/>
      <c r="I29" s="310"/>
      <c r="J29" s="36">
        <v>2015</v>
      </c>
      <c r="K29" s="56">
        <v>2015</v>
      </c>
      <c r="L29" s="317"/>
      <c r="M29" s="315"/>
      <c r="N29" s="237"/>
    </row>
    <row r="30" spans="2:14" ht="12.75" customHeight="1" thickTop="1" x14ac:dyDescent="0.2">
      <c r="B30" s="261" t="s">
        <v>4</v>
      </c>
      <c r="C30" s="217" t="s">
        <v>37</v>
      </c>
      <c r="D30" s="218"/>
      <c r="E30" s="218"/>
      <c r="F30" s="218"/>
      <c r="G30" s="218"/>
      <c r="H30" s="218"/>
      <c r="I30" s="219"/>
      <c r="J30" s="268">
        <f>investicije!J7+investicije!J13</f>
        <v>5116504</v>
      </c>
      <c r="K30" s="268">
        <f>investicije!K7+investicije!K13</f>
        <v>6415250</v>
      </c>
      <c r="L30" s="298">
        <v>11453892</v>
      </c>
      <c r="M30" s="242">
        <v>7850892</v>
      </c>
      <c r="N30" s="272">
        <v>5770892</v>
      </c>
    </row>
    <row r="31" spans="2:14" ht="16.5" customHeight="1" x14ac:dyDescent="0.2">
      <c r="B31" s="170"/>
      <c r="C31" s="220"/>
      <c r="D31" s="221"/>
      <c r="E31" s="221"/>
      <c r="F31" s="221"/>
      <c r="G31" s="221"/>
      <c r="H31" s="221"/>
      <c r="I31" s="222"/>
      <c r="J31" s="269"/>
      <c r="K31" s="269"/>
      <c r="L31" s="299"/>
      <c r="M31" s="243"/>
      <c r="N31" s="231"/>
    </row>
    <row r="32" spans="2:14" ht="12.75" customHeight="1" x14ac:dyDescent="0.2">
      <c r="B32" s="170" t="s">
        <v>6</v>
      </c>
      <c r="C32" s="223" t="s">
        <v>73</v>
      </c>
      <c r="D32" s="224"/>
      <c r="E32" s="224"/>
      <c r="F32" s="224"/>
      <c r="G32" s="224"/>
      <c r="H32" s="224"/>
      <c r="I32" s="225"/>
      <c r="J32" s="233" t="e">
        <f>investicije!J16+investicije!J21+investicije!#REF!+investicije!J25+investicije!J27+investicije!#REF!+investicije!#REF!</f>
        <v>#REF!</v>
      </c>
      <c r="K32" s="233" t="e">
        <f>investicije!K16+investicije!K21+investicije!#REF!+investicije!K25+investicije!K27+investicije!#REF!+investicije!#REF!</f>
        <v>#REF!</v>
      </c>
      <c r="L32" s="300">
        <v>26308151</v>
      </c>
      <c r="M32" s="244">
        <v>22331751</v>
      </c>
      <c r="N32" s="229">
        <v>5434851</v>
      </c>
    </row>
    <row r="33" spans="2:14" ht="12.75" customHeight="1" x14ac:dyDescent="0.2">
      <c r="B33" s="170"/>
      <c r="C33" s="226"/>
      <c r="D33" s="227"/>
      <c r="E33" s="227"/>
      <c r="F33" s="227"/>
      <c r="G33" s="227"/>
      <c r="H33" s="227"/>
      <c r="I33" s="228"/>
      <c r="J33" s="263"/>
      <c r="K33" s="263"/>
      <c r="L33" s="301"/>
      <c r="M33" s="245"/>
      <c r="N33" s="230"/>
    </row>
    <row r="34" spans="2:14" ht="2.25" customHeight="1" x14ac:dyDescent="0.2">
      <c r="B34" s="170"/>
      <c r="C34" s="220"/>
      <c r="D34" s="221"/>
      <c r="E34" s="221"/>
      <c r="F34" s="221"/>
      <c r="G34" s="221"/>
      <c r="H34" s="221"/>
      <c r="I34" s="222"/>
      <c r="J34" s="264"/>
      <c r="K34" s="264"/>
      <c r="L34" s="302"/>
      <c r="M34" s="246"/>
      <c r="N34" s="230"/>
    </row>
    <row r="35" spans="2:14" ht="24" customHeight="1" x14ac:dyDescent="0.2">
      <c r="B35" s="170" t="s">
        <v>8</v>
      </c>
      <c r="C35" s="223" t="s">
        <v>38</v>
      </c>
      <c r="D35" s="224"/>
      <c r="E35" s="224"/>
      <c r="F35" s="224"/>
      <c r="G35" s="224"/>
      <c r="H35" s="224"/>
      <c r="I35" s="225"/>
      <c r="J35" s="233" t="e">
        <f>investicije!J29+investicije!J32+investicije!#REF!</f>
        <v>#REF!</v>
      </c>
      <c r="K35" s="233" t="e">
        <f>investicije!K29+investicije!K32</f>
        <v>#REF!</v>
      </c>
      <c r="L35" s="300">
        <v>697000</v>
      </c>
      <c r="M35" s="244">
        <v>697000</v>
      </c>
      <c r="N35" s="229">
        <v>697000</v>
      </c>
    </row>
    <row r="36" spans="2:14" ht="19.5" hidden="1" customHeight="1" x14ac:dyDescent="0.2">
      <c r="B36" s="170"/>
      <c r="C36" s="226"/>
      <c r="D36" s="227"/>
      <c r="E36" s="227"/>
      <c r="F36" s="227"/>
      <c r="G36" s="227"/>
      <c r="H36" s="227"/>
      <c r="I36" s="228"/>
      <c r="J36" s="234"/>
      <c r="K36" s="234"/>
      <c r="L36" s="303"/>
      <c r="M36" s="247"/>
      <c r="N36" s="231"/>
    </row>
    <row r="37" spans="2:14" ht="23.25" hidden="1" customHeight="1" x14ac:dyDescent="0.25">
      <c r="B37" s="170"/>
      <c r="C37" s="226"/>
      <c r="D37" s="227"/>
      <c r="E37" s="227"/>
      <c r="F37" s="227"/>
      <c r="G37" s="227"/>
      <c r="H37" s="227"/>
      <c r="I37" s="228"/>
      <c r="J37" s="17"/>
      <c r="K37" s="28"/>
      <c r="L37" s="302"/>
      <c r="M37" s="85"/>
      <c r="N37" s="231"/>
    </row>
    <row r="38" spans="2:14" ht="1.5" customHeight="1" x14ac:dyDescent="0.2">
      <c r="B38" s="170"/>
      <c r="C38" s="220"/>
      <c r="D38" s="221"/>
      <c r="E38" s="221"/>
      <c r="F38" s="221"/>
      <c r="G38" s="221"/>
      <c r="H38" s="221"/>
      <c r="I38" s="222"/>
      <c r="J38" s="18"/>
      <c r="K38" s="24"/>
      <c r="L38" s="136"/>
      <c r="M38" s="80"/>
      <c r="N38" s="231"/>
    </row>
    <row r="39" spans="2:14" ht="12.75" customHeight="1" x14ac:dyDescent="0.2">
      <c r="B39" s="170" t="s">
        <v>10</v>
      </c>
      <c r="C39" s="223" t="s">
        <v>75</v>
      </c>
      <c r="D39" s="224"/>
      <c r="E39" s="224"/>
      <c r="F39" s="224"/>
      <c r="G39" s="224"/>
      <c r="H39" s="224"/>
      <c r="I39" s="225"/>
      <c r="J39" s="233" t="e">
        <f>investicije!J35+investicije!#REF!</f>
        <v>#REF!</v>
      </c>
      <c r="K39" s="233" t="e">
        <f>investicije!K35+investicije!#REF!+investicije!#REF!</f>
        <v>#REF!</v>
      </c>
      <c r="L39" s="300">
        <v>213000</v>
      </c>
      <c r="M39" s="244">
        <v>213000</v>
      </c>
      <c r="N39" s="229">
        <v>213000</v>
      </c>
    </row>
    <row r="40" spans="2:14" ht="13.5" customHeight="1" x14ac:dyDescent="0.2">
      <c r="B40" s="170"/>
      <c r="C40" s="220"/>
      <c r="D40" s="221"/>
      <c r="E40" s="221"/>
      <c r="F40" s="221"/>
      <c r="G40" s="221"/>
      <c r="H40" s="221"/>
      <c r="I40" s="222"/>
      <c r="J40" s="269"/>
      <c r="K40" s="269"/>
      <c r="L40" s="299"/>
      <c r="M40" s="243"/>
      <c r="N40" s="231"/>
    </row>
    <row r="41" spans="2:14" ht="26.25" customHeight="1" thickBot="1" x14ac:dyDescent="0.25">
      <c r="B41" s="60" t="s">
        <v>11</v>
      </c>
      <c r="C41" s="239" t="s">
        <v>74</v>
      </c>
      <c r="D41" s="240"/>
      <c r="E41" s="240"/>
      <c r="F41" s="240"/>
      <c r="G41" s="240"/>
      <c r="H41" s="240"/>
      <c r="I41" s="241"/>
      <c r="J41" s="61"/>
      <c r="K41" s="61"/>
      <c r="L41" s="137">
        <v>5938000</v>
      </c>
      <c r="M41" s="86">
        <v>13287000</v>
      </c>
      <c r="N41" s="86">
        <v>9912000</v>
      </c>
    </row>
    <row r="42" spans="2:14" ht="15" hidden="1" customHeight="1" x14ac:dyDescent="0.2">
      <c r="B42" s="58"/>
      <c r="C42" s="262"/>
      <c r="D42" s="262"/>
      <c r="E42" s="262"/>
      <c r="F42" s="262"/>
      <c r="G42" s="262"/>
      <c r="H42" s="262"/>
      <c r="I42" s="262"/>
      <c r="J42" s="59"/>
      <c r="K42" s="28"/>
      <c r="L42" s="135"/>
      <c r="M42" s="84"/>
      <c r="N42" s="87"/>
    </row>
    <row r="43" spans="2:14" ht="23.25" customHeight="1" thickTop="1" x14ac:dyDescent="0.2">
      <c r="B43" s="235" t="s">
        <v>19</v>
      </c>
      <c r="C43" s="235"/>
      <c r="D43" s="235"/>
      <c r="E43" s="235"/>
      <c r="F43" s="235"/>
      <c r="G43" s="235"/>
      <c r="H43" s="235"/>
      <c r="I43" s="235"/>
      <c r="J43" s="62" t="e">
        <f>J30+J32+J35+J39+#REF!+J42</f>
        <v>#REF!</v>
      </c>
      <c r="K43" s="62" t="e">
        <f>K30+K32+K35+K39+#REF!+K42</f>
        <v>#REF!</v>
      </c>
      <c r="L43" s="138">
        <f>SUM(L30:L41)</f>
        <v>44610043</v>
      </c>
      <c r="M43" s="88">
        <f>SUM(M30:M41)</f>
        <v>44379643</v>
      </c>
      <c r="N43" s="88">
        <f>SUM(N30:N41)</f>
        <v>22027743</v>
      </c>
    </row>
    <row r="44" spans="2:14" ht="30.75" customHeight="1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9"/>
      <c r="M44" s="29"/>
      <c r="N44" s="27"/>
    </row>
    <row r="45" spans="2:14" ht="15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4.25" customHeight="1" x14ac:dyDescent="0.2">
      <c r="B46" s="34" t="s">
        <v>25</v>
      </c>
      <c r="C46" s="181" t="s">
        <v>3</v>
      </c>
      <c r="D46" s="182"/>
      <c r="E46" s="182"/>
      <c r="F46" s="182"/>
      <c r="G46" s="182"/>
      <c r="H46" s="182"/>
      <c r="I46" s="183"/>
      <c r="J46" s="36" t="s">
        <v>26</v>
      </c>
      <c r="K46" s="35" t="s">
        <v>39</v>
      </c>
      <c r="L46" s="316" t="s">
        <v>54</v>
      </c>
      <c r="M46" s="314" t="s">
        <v>52</v>
      </c>
      <c r="N46" s="236" t="s">
        <v>55</v>
      </c>
    </row>
    <row r="47" spans="2:14" ht="15" thickBot="1" x14ac:dyDescent="0.25">
      <c r="B47" s="55" t="s">
        <v>24</v>
      </c>
      <c r="C47" s="311"/>
      <c r="D47" s="312"/>
      <c r="E47" s="312"/>
      <c r="F47" s="312"/>
      <c r="G47" s="312"/>
      <c r="H47" s="312"/>
      <c r="I47" s="313"/>
      <c r="J47" s="36">
        <v>2015</v>
      </c>
      <c r="K47" s="56">
        <v>2015</v>
      </c>
      <c r="L47" s="318"/>
      <c r="M47" s="319"/>
      <c r="N47" s="238"/>
    </row>
    <row r="48" spans="2:14" ht="23.25" customHeight="1" thickTop="1" x14ac:dyDescent="0.2">
      <c r="B48" s="144" t="s">
        <v>6</v>
      </c>
      <c r="C48" s="215" t="s">
        <v>76</v>
      </c>
      <c r="D48" s="215"/>
      <c r="E48" s="215"/>
      <c r="F48" s="215"/>
      <c r="G48" s="215"/>
      <c r="H48" s="215"/>
      <c r="I48" s="215"/>
      <c r="J48" s="145">
        <f>'kapitalne pomoći'!$J$5</f>
        <v>30000</v>
      </c>
      <c r="K48" s="146">
        <f>'kapitalne pomoći'!$J$5</f>
        <v>30000</v>
      </c>
      <c r="L48" s="147">
        <f>'kapitalne pomoći'!L5</f>
        <v>2781000</v>
      </c>
      <c r="M48" s="148">
        <v>2781000</v>
      </c>
      <c r="N48" s="148">
        <v>2781000</v>
      </c>
    </row>
    <row r="49" spans="2:14" ht="9" customHeight="1" x14ac:dyDescent="0.2">
      <c r="B49" s="286" t="s">
        <v>8</v>
      </c>
      <c r="C49" s="216" t="s">
        <v>31</v>
      </c>
      <c r="D49" s="216"/>
      <c r="E49" s="216"/>
      <c r="F49" s="216"/>
      <c r="G49" s="216"/>
      <c r="H49" s="216"/>
      <c r="I49" s="216"/>
      <c r="J49" s="214">
        <f>'kapitalne pomoći'!$J$8</f>
        <v>2395747</v>
      </c>
      <c r="K49" s="283">
        <f>'kapitalne pomoći'!K8</f>
        <v>3377747</v>
      </c>
      <c r="L49" s="289">
        <f>'kapitalne pomoći'!L8</f>
        <v>1756902</v>
      </c>
      <c r="M49" s="209">
        <v>1756902</v>
      </c>
      <c r="N49" s="209">
        <v>1756902</v>
      </c>
    </row>
    <row r="50" spans="2:14" ht="10.5" customHeight="1" x14ac:dyDescent="0.2">
      <c r="B50" s="286"/>
      <c r="C50" s="216"/>
      <c r="D50" s="216"/>
      <c r="E50" s="216"/>
      <c r="F50" s="216"/>
      <c r="G50" s="216"/>
      <c r="H50" s="216"/>
      <c r="I50" s="216"/>
      <c r="J50" s="214"/>
      <c r="K50" s="283"/>
      <c r="L50" s="289"/>
      <c r="M50" s="209"/>
      <c r="N50" s="209"/>
    </row>
    <row r="51" spans="2:14" ht="6.75" customHeight="1" x14ac:dyDescent="0.2">
      <c r="B51" s="286"/>
      <c r="C51" s="216"/>
      <c r="D51" s="216"/>
      <c r="E51" s="216"/>
      <c r="F51" s="216"/>
      <c r="G51" s="216"/>
      <c r="H51" s="216"/>
      <c r="I51" s="216"/>
      <c r="J51" s="214"/>
      <c r="K51" s="283"/>
      <c r="L51" s="289"/>
      <c r="M51" s="209"/>
      <c r="N51" s="209"/>
    </row>
    <row r="52" spans="2:14" ht="27.75" customHeight="1" x14ac:dyDescent="0.2">
      <c r="B52" s="286" t="s">
        <v>10</v>
      </c>
      <c r="C52" s="216" t="s">
        <v>32</v>
      </c>
      <c r="D52" s="216"/>
      <c r="E52" s="216"/>
      <c r="F52" s="216"/>
      <c r="G52" s="216"/>
      <c r="H52" s="216"/>
      <c r="I52" s="216"/>
      <c r="J52" s="30">
        <f>'kapitalne pomoći'!$J$11</f>
        <v>5400000</v>
      </c>
      <c r="K52" s="139">
        <f>'kapitalne pomoći'!$J$11</f>
        <v>5400000</v>
      </c>
      <c r="L52" s="289">
        <f>'kapitalne pomoći'!L11</f>
        <v>13000000</v>
      </c>
      <c r="M52" s="89">
        <v>13000000</v>
      </c>
      <c r="N52" s="209">
        <v>500000</v>
      </c>
    </row>
    <row r="53" spans="2:14" ht="10.5" hidden="1" customHeight="1" x14ac:dyDescent="0.2">
      <c r="B53" s="286"/>
      <c r="C53" s="216"/>
      <c r="D53" s="216"/>
      <c r="E53" s="216"/>
      <c r="F53" s="216"/>
      <c r="G53" s="216"/>
      <c r="H53" s="216"/>
      <c r="I53" s="216"/>
      <c r="J53" s="30"/>
      <c r="K53" s="140"/>
      <c r="L53" s="291"/>
      <c r="M53" s="151"/>
      <c r="N53" s="209"/>
    </row>
    <row r="54" spans="2:14" ht="11.25" hidden="1" customHeight="1" x14ac:dyDescent="0.2">
      <c r="B54" s="286"/>
      <c r="C54" s="216"/>
      <c r="D54" s="216"/>
      <c r="E54" s="216"/>
      <c r="F54" s="216"/>
      <c r="G54" s="216"/>
      <c r="H54" s="216"/>
      <c r="I54" s="216"/>
      <c r="J54" s="30"/>
      <c r="K54" s="140"/>
      <c r="L54" s="291"/>
      <c r="M54" s="151"/>
      <c r="N54" s="209"/>
    </row>
    <row r="55" spans="2:14" ht="12.75" hidden="1" customHeight="1" x14ac:dyDescent="0.2">
      <c r="B55" s="286"/>
      <c r="C55" s="216"/>
      <c r="D55" s="216"/>
      <c r="E55" s="216"/>
      <c r="F55" s="216"/>
      <c r="G55" s="216"/>
      <c r="H55" s="216"/>
      <c r="I55" s="216"/>
      <c r="J55" s="30" t="e">
        <f>'kapitalne pomoći'!#REF!</f>
        <v>#REF!</v>
      </c>
      <c r="K55" s="140"/>
      <c r="L55" s="152"/>
      <c r="M55" s="90"/>
      <c r="N55" s="209"/>
    </row>
    <row r="56" spans="2:14" ht="12.75" hidden="1" customHeight="1" x14ac:dyDescent="0.2">
      <c r="B56" s="25"/>
      <c r="C56" s="216"/>
      <c r="D56" s="216"/>
      <c r="E56" s="216"/>
      <c r="F56" s="216"/>
      <c r="G56" s="216"/>
      <c r="H56" s="216"/>
      <c r="I56" s="216"/>
      <c r="J56" s="30"/>
      <c r="K56" s="141"/>
      <c r="L56" s="150"/>
      <c r="M56" s="151"/>
      <c r="N56" s="89"/>
    </row>
    <row r="57" spans="2:14" ht="27.75" customHeight="1" x14ac:dyDescent="0.2">
      <c r="B57" s="286" t="s">
        <v>12</v>
      </c>
      <c r="C57" s="216" t="s">
        <v>73</v>
      </c>
      <c r="D57" s="216"/>
      <c r="E57" s="216"/>
      <c r="F57" s="216"/>
      <c r="G57" s="216"/>
      <c r="H57" s="216"/>
      <c r="I57" s="216"/>
      <c r="J57" s="30">
        <f>'kapitalne pomoći'!$J$15</f>
        <v>1543010</v>
      </c>
      <c r="K57" s="139">
        <f>'kapitalne pomoći'!K15</f>
        <v>1073510</v>
      </c>
      <c r="L57" s="149">
        <f>'kapitalne pomoći'!L15</f>
        <v>350000</v>
      </c>
      <c r="M57" s="89">
        <v>350000</v>
      </c>
      <c r="N57" s="209">
        <v>350000</v>
      </c>
    </row>
    <row r="58" spans="2:14" ht="11.25" hidden="1" customHeight="1" x14ac:dyDescent="0.2">
      <c r="B58" s="286"/>
      <c r="C58" s="216"/>
      <c r="D58" s="216"/>
      <c r="E58" s="216"/>
      <c r="F58" s="216"/>
      <c r="G58" s="216"/>
      <c r="H58" s="216"/>
      <c r="I58" s="216"/>
      <c r="J58" s="30"/>
      <c r="K58" s="141"/>
      <c r="L58" s="153"/>
      <c r="M58" s="91"/>
      <c r="N58" s="209"/>
    </row>
    <row r="59" spans="2:14" ht="12.75" customHeight="1" x14ac:dyDescent="0.2">
      <c r="B59" s="286" t="s">
        <v>13</v>
      </c>
      <c r="C59" s="287" t="s">
        <v>33</v>
      </c>
      <c r="D59" s="287"/>
      <c r="E59" s="287"/>
      <c r="F59" s="287"/>
      <c r="G59" s="287"/>
      <c r="H59" s="287"/>
      <c r="I59" s="287"/>
      <c r="J59" s="214">
        <f>'kapitalne pomoći'!$J$17</f>
        <v>367000</v>
      </c>
      <c r="K59" s="283">
        <f>'kapitalne pomoći'!K17</f>
        <v>364000</v>
      </c>
      <c r="L59" s="289">
        <f>'kapitalne pomoći'!L17</f>
        <v>510000</v>
      </c>
      <c r="M59" s="209">
        <v>510000</v>
      </c>
      <c r="N59" s="209">
        <v>510000</v>
      </c>
    </row>
    <row r="60" spans="2:14" ht="12.75" customHeight="1" thickBot="1" x14ac:dyDescent="0.25">
      <c r="B60" s="293"/>
      <c r="C60" s="288"/>
      <c r="D60" s="288"/>
      <c r="E60" s="288"/>
      <c r="F60" s="288"/>
      <c r="G60" s="288"/>
      <c r="H60" s="288"/>
      <c r="I60" s="288"/>
      <c r="J60" s="294"/>
      <c r="K60" s="284"/>
      <c r="L60" s="290"/>
      <c r="M60" s="210"/>
      <c r="N60" s="285"/>
    </row>
    <row r="61" spans="2:14" ht="24" customHeight="1" thickTop="1" x14ac:dyDescent="0.2">
      <c r="B61" s="292" t="s">
        <v>23</v>
      </c>
      <c r="C61" s="292"/>
      <c r="D61" s="292"/>
      <c r="E61" s="292"/>
      <c r="F61" s="292"/>
      <c r="G61" s="292"/>
      <c r="H61" s="292"/>
      <c r="I61" s="292"/>
      <c r="J61" s="63" t="e">
        <f>#REF!+J48+J49+J52+J55+J57+J59+#REF!</f>
        <v>#REF!</v>
      </c>
      <c r="K61" s="142" t="e">
        <f>#REF!+K48+K49+K52+K55+K57+K59+#REF!</f>
        <v>#REF!</v>
      </c>
      <c r="L61" s="143">
        <f>SUM(L48:L60)</f>
        <v>18397902</v>
      </c>
      <c r="M61" s="92">
        <f>SUM(M48:M60)</f>
        <v>18397902</v>
      </c>
      <c r="N61" s="92">
        <f>SUM(N48:N60)</f>
        <v>5897902</v>
      </c>
    </row>
    <row r="62" spans="2:14" ht="12.75" customHeight="1" x14ac:dyDescent="0.2"/>
    <row r="63" spans="2:14" ht="12.75" customHeight="1" x14ac:dyDescent="0.2"/>
    <row r="64" spans="2:14" ht="12.75" customHeight="1" x14ac:dyDescent="0.2"/>
    <row r="65" ht="12.75" customHeight="1" x14ac:dyDescent="0.2"/>
  </sheetData>
  <sheetProtection selectLockedCells="1" selectUnlockedCells="1"/>
  <mergeCells count="107">
    <mergeCell ref="C5:I6"/>
    <mergeCell ref="C28:I29"/>
    <mergeCell ref="C46:I47"/>
    <mergeCell ref="L39:L40"/>
    <mergeCell ref="K30:K31"/>
    <mergeCell ref="J17:J18"/>
    <mergeCell ref="M5:M6"/>
    <mergeCell ref="L5:L6"/>
    <mergeCell ref="L28:L29"/>
    <mergeCell ref="M28:M29"/>
    <mergeCell ref="L46:L47"/>
    <mergeCell ref="M46:M47"/>
    <mergeCell ref="M9:M11"/>
    <mergeCell ref="M13:M14"/>
    <mergeCell ref="M19:M20"/>
    <mergeCell ref="B61:I61"/>
    <mergeCell ref="B59:B60"/>
    <mergeCell ref="B57:B58"/>
    <mergeCell ref="C57:I58"/>
    <mergeCell ref="J59:J60"/>
    <mergeCell ref="L49:L51"/>
    <mergeCell ref="K9:K11"/>
    <mergeCell ref="K17:K18"/>
    <mergeCell ref="K19:K20"/>
    <mergeCell ref="K13:K14"/>
    <mergeCell ref="L30:L31"/>
    <mergeCell ref="L32:L34"/>
    <mergeCell ref="L35:L37"/>
    <mergeCell ref="K49:K51"/>
    <mergeCell ref="D25:N26"/>
    <mergeCell ref="K32:K34"/>
    <mergeCell ref="K39:K40"/>
    <mergeCell ref="B49:B51"/>
    <mergeCell ref="B32:B34"/>
    <mergeCell ref="B35:B38"/>
    <mergeCell ref="B52:B55"/>
    <mergeCell ref="C59:I60"/>
    <mergeCell ref="N39:N40"/>
    <mergeCell ref="L59:L60"/>
    <mergeCell ref="L52:L54"/>
    <mergeCell ref="C56:I56"/>
    <mergeCell ref="D3:N3"/>
    <mergeCell ref="B13:B16"/>
    <mergeCell ref="B39:B40"/>
    <mergeCell ref="J19:J20"/>
    <mergeCell ref="K7:K8"/>
    <mergeCell ref="B7:B8"/>
    <mergeCell ref="B9:B11"/>
    <mergeCell ref="C17:I18"/>
    <mergeCell ref="B21:I21"/>
    <mergeCell ref="B17:B18"/>
    <mergeCell ref="B30:B31"/>
    <mergeCell ref="C39:I40"/>
    <mergeCell ref="J32:J34"/>
    <mergeCell ref="C13:I16"/>
    <mergeCell ref="B19:B20"/>
    <mergeCell ref="J30:J31"/>
    <mergeCell ref="J35:J36"/>
    <mergeCell ref="J13:J14"/>
    <mergeCell ref="J39:J40"/>
    <mergeCell ref="N7:N8"/>
    <mergeCell ref="C7:I8"/>
    <mergeCell ref="C9:I11"/>
    <mergeCell ref="C19:I20"/>
    <mergeCell ref="N9:N11"/>
    <mergeCell ref="J9:J11"/>
    <mergeCell ref="K35:K36"/>
    <mergeCell ref="B43:I43"/>
    <mergeCell ref="M49:M51"/>
    <mergeCell ref="N5:N6"/>
    <mergeCell ref="N28:N29"/>
    <mergeCell ref="N46:N47"/>
    <mergeCell ref="C41:I41"/>
    <mergeCell ref="M30:M31"/>
    <mergeCell ref="M32:M34"/>
    <mergeCell ref="M35:M36"/>
    <mergeCell ref="M39:M40"/>
    <mergeCell ref="C35:I38"/>
    <mergeCell ref="J7:J8"/>
    <mergeCell ref="C42:I42"/>
    <mergeCell ref="N13:N16"/>
    <mergeCell ref="L7:L8"/>
    <mergeCell ref="L13:L14"/>
    <mergeCell ref="L9:L11"/>
    <mergeCell ref="M7:M8"/>
    <mergeCell ref="L15:L16"/>
    <mergeCell ref="N30:N31"/>
    <mergeCell ref="N19:N20"/>
    <mergeCell ref="N17:N18"/>
    <mergeCell ref="M59:M60"/>
    <mergeCell ref="C12:I12"/>
    <mergeCell ref="J49:J51"/>
    <mergeCell ref="C48:I48"/>
    <mergeCell ref="C49:I51"/>
    <mergeCell ref="C30:I31"/>
    <mergeCell ref="C52:I55"/>
    <mergeCell ref="C32:I34"/>
    <mergeCell ref="N32:N34"/>
    <mergeCell ref="N35:N38"/>
    <mergeCell ref="N52:N55"/>
    <mergeCell ref="N57:N58"/>
    <mergeCell ref="L17:L18"/>
    <mergeCell ref="L19:L20"/>
    <mergeCell ref="N49:N51"/>
    <mergeCell ref="M17:M18"/>
    <mergeCell ref="K59:K60"/>
    <mergeCell ref="N59:N60"/>
  </mergeCells>
  <phoneticPr fontId="0" type="noConversion"/>
  <pageMargins left="0.15748031496062992" right="0.15748031496062992" top="0.19685039370078741" bottom="0.19685039370078741" header="0.11811023622047245" footer="0.11811023622047245"/>
  <pageSetup paperSize="9" scale="75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investicije</vt:lpstr>
      <vt:lpstr>kapitalne pomoći</vt:lpstr>
      <vt:lpstr>Struktura financiranja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Gorički</dc:creator>
  <cp:lastModifiedBy>Zoran Gumbas</cp:lastModifiedBy>
  <cp:lastPrinted>2016-12-05T11:46:48Z</cp:lastPrinted>
  <dcterms:created xsi:type="dcterms:W3CDTF">2012-07-02T05:55:25Z</dcterms:created>
  <dcterms:modified xsi:type="dcterms:W3CDTF">2016-12-22T08:51:09Z</dcterms:modified>
</cp:coreProperties>
</file>